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414"/>
  <workbookPr codeName="ThisWorkbook" defaultThemeVersion="166925"/>
  <mc:AlternateContent xmlns:mc="http://schemas.openxmlformats.org/markup-compatibility/2006">
    <mc:Choice Requires="x15">
      <x15ac:absPath xmlns:x15ac="http://schemas.microsoft.com/office/spreadsheetml/2010/11/ac" url="/Users/S_BILGIN6/Downloads/antarctic_data/"/>
    </mc:Choice>
  </mc:AlternateContent>
  <xr:revisionPtr revIDLastSave="0" documentId="8_{3257F64B-0C8F-BD4F-968A-B0A7F0F2EA85}" xr6:coauthVersionLast="47" xr6:coauthVersionMax="47" xr10:uidLastSave="{00000000-0000-0000-0000-000000000000}"/>
  <bookViews>
    <workbookView xWindow="360" yWindow="880" windowWidth="14940" windowHeight="9160"/>
  </bookViews>
  <sheets>
    <sheet name="savedrec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F2" i="1" l="1"/>
  <c r="BT2" i="1"/>
  <c r="BF3" i="1"/>
  <c r="BT3" i="1"/>
  <c r="BF4" i="1"/>
  <c r="BT4" i="1"/>
  <c r="BF5" i="1"/>
  <c r="BT5" i="1"/>
  <c r="BF6" i="1"/>
  <c r="BT6" i="1"/>
  <c r="BF7" i="1"/>
  <c r="BT7" i="1"/>
  <c r="BT8" i="1"/>
  <c r="BF9" i="1"/>
  <c r="BT9" i="1"/>
  <c r="BT10" i="1"/>
  <c r="BF11" i="1"/>
  <c r="BT11" i="1"/>
  <c r="BF12" i="1"/>
  <c r="BT12" i="1"/>
  <c r="BF13" i="1"/>
  <c r="BT13" i="1"/>
  <c r="BF14" i="1"/>
  <c r="BT14" i="1"/>
  <c r="BF15" i="1"/>
  <c r="BT15" i="1"/>
  <c r="BF16" i="1"/>
  <c r="BT16" i="1"/>
  <c r="BF17" i="1"/>
  <c r="BT17" i="1"/>
  <c r="BF18" i="1"/>
  <c r="BT18" i="1"/>
  <c r="BF19" i="1"/>
  <c r="BT19" i="1"/>
  <c r="BF20" i="1"/>
  <c r="BT20" i="1"/>
  <c r="BF21" i="1"/>
  <c r="BT21" i="1"/>
  <c r="BF22" i="1"/>
  <c r="BT22" i="1"/>
  <c r="BF23" i="1"/>
  <c r="BT23" i="1"/>
  <c r="BF24" i="1"/>
  <c r="BT24" i="1"/>
  <c r="BF25" i="1"/>
  <c r="BT25" i="1"/>
  <c r="BF26" i="1"/>
  <c r="BT26" i="1"/>
  <c r="BT27" i="1"/>
  <c r="BT28" i="1"/>
  <c r="BT29" i="1"/>
  <c r="BF30" i="1"/>
  <c r="BT30" i="1"/>
  <c r="BF31" i="1"/>
  <c r="BT31" i="1"/>
  <c r="BF32" i="1"/>
  <c r="BT32" i="1"/>
  <c r="BT33" i="1"/>
  <c r="BF34" i="1"/>
  <c r="BT34" i="1"/>
  <c r="BF35" i="1"/>
  <c r="BT35" i="1"/>
  <c r="BF36" i="1"/>
  <c r="BT36" i="1"/>
  <c r="BF37" i="1"/>
  <c r="BT37" i="1"/>
  <c r="BF38" i="1"/>
  <c r="BT38" i="1"/>
  <c r="BF39" i="1"/>
  <c r="BT39" i="1"/>
  <c r="BF40" i="1"/>
  <c r="BT40" i="1"/>
  <c r="BF41" i="1"/>
  <c r="BT41" i="1"/>
  <c r="BF42" i="1"/>
  <c r="BT42" i="1"/>
  <c r="BF43" i="1"/>
  <c r="BT43" i="1"/>
  <c r="BF44" i="1"/>
  <c r="BT44" i="1"/>
  <c r="BF45" i="1"/>
  <c r="BT45" i="1"/>
  <c r="BF46" i="1"/>
  <c r="BT46" i="1"/>
  <c r="BF47" i="1"/>
  <c r="BT47" i="1"/>
  <c r="BF48" i="1"/>
  <c r="BT48" i="1"/>
  <c r="BF49" i="1"/>
  <c r="BT49" i="1"/>
  <c r="BF50" i="1"/>
  <c r="BT50" i="1"/>
  <c r="BF51" i="1"/>
  <c r="BT51" i="1"/>
  <c r="BF52" i="1"/>
  <c r="BT52" i="1"/>
  <c r="BF53" i="1"/>
  <c r="BT53" i="1"/>
  <c r="BT54" i="1"/>
  <c r="BF55" i="1"/>
  <c r="BT55" i="1"/>
  <c r="BT56" i="1"/>
  <c r="BT57" i="1"/>
  <c r="BT58" i="1"/>
  <c r="BT59" i="1"/>
  <c r="BT60" i="1"/>
  <c r="BF61" i="1"/>
  <c r="BT61" i="1"/>
  <c r="BT62" i="1"/>
  <c r="BF63" i="1"/>
  <c r="BT63" i="1"/>
  <c r="BF64" i="1"/>
  <c r="BT64" i="1"/>
  <c r="BF65" i="1"/>
  <c r="BT65" i="1"/>
  <c r="BF66" i="1"/>
  <c r="BT66" i="1"/>
  <c r="BF67" i="1"/>
  <c r="BT67" i="1"/>
  <c r="BT68" i="1"/>
  <c r="BT69" i="1"/>
  <c r="BF70" i="1"/>
  <c r="BT70" i="1"/>
  <c r="BF71" i="1"/>
  <c r="BT71" i="1"/>
  <c r="BF72" i="1"/>
  <c r="BT72" i="1"/>
  <c r="BF73" i="1"/>
  <c r="BT73" i="1"/>
  <c r="BF74" i="1"/>
  <c r="BT74" i="1"/>
  <c r="BT75" i="1"/>
  <c r="BF76" i="1"/>
  <c r="BT76" i="1"/>
  <c r="BF77" i="1"/>
  <c r="BT77" i="1"/>
  <c r="BT78" i="1"/>
  <c r="BF79" i="1"/>
  <c r="BT79" i="1"/>
  <c r="BF80" i="1"/>
  <c r="BT80" i="1"/>
  <c r="BF81" i="1"/>
  <c r="BT81" i="1"/>
  <c r="BF82" i="1"/>
  <c r="BT82" i="1"/>
  <c r="BF83" i="1"/>
  <c r="BT83" i="1"/>
  <c r="BF84" i="1"/>
  <c r="BT84" i="1"/>
  <c r="BF85" i="1"/>
  <c r="BT85" i="1"/>
  <c r="BF86" i="1"/>
  <c r="BT86" i="1"/>
  <c r="BF87" i="1"/>
  <c r="BT87" i="1"/>
  <c r="BF88" i="1"/>
  <c r="BT88" i="1"/>
  <c r="BF89" i="1"/>
  <c r="BT89" i="1"/>
  <c r="BF90" i="1"/>
  <c r="BT90" i="1"/>
  <c r="BF91" i="1"/>
  <c r="BT91" i="1"/>
  <c r="BF92" i="1"/>
  <c r="BT92" i="1"/>
  <c r="BF93" i="1"/>
  <c r="BT93" i="1"/>
  <c r="BF94" i="1"/>
  <c r="BT94" i="1"/>
  <c r="BF95" i="1"/>
  <c r="BT95" i="1"/>
  <c r="BF96" i="1"/>
  <c r="BT96" i="1"/>
  <c r="BF97" i="1"/>
  <c r="BT97" i="1"/>
  <c r="BF98" i="1"/>
  <c r="BT98" i="1"/>
  <c r="BF99" i="1"/>
  <c r="BT99" i="1"/>
  <c r="BF100" i="1"/>
  <c r="BT100" i="1"/>
  <c r="BT101" i="1"/>
  <c r="BT102" i="1"/>
  <c r="BT103" i="1"/>
  <c r="BT104" i="1"/>
  <c r="BF105" i="1"/>
  <c r="BT105" i="1"/>
  <c r="BT106" i="1"/>
  <c r="BT107" i="1"/>
  <c r="BF108" i="1"/>
  <c r="BT108" i="1"/>
  <c r="BT109" i="1"/>
  <c r="BT110" i="1"/>
  <c r="BT111" i="1"/>
  <c r="BF112" i="1"/>
  <c r="BT112" i="1"/>
  <c r="BT113" i="1"/>
  <c r="BF114" i="1"/>
  <c r="BT114" i="1"/>
  <c r="BF115" i="1"/>
  <c r="BT115" i="1"/>
  <c r="BF116" i="1"/>
  <c r="BT116" i="1"/>
  <c r="BT117" i="1"/>
  <c r="BF118" i="1"/>
  <c r="BT118" i="1"/>
  <c r="BF119" i="1"/>
  <c r="BT119" i="1"/>
  <c r="BF120" i="1"/>
  <c r="BT120" i="1"/>
  <c r="BF121" i="1"/>
  <c r="BT121" i="1"/>
  <c r="BF122" i="1"/>
  <c r="BT122" i="1"/>
  <c r="BT123" i="1"/>
  <c r="BF124" i="1"/>
  <c r="BT124" i="1"/>
  <c r="BF125" i="1"/>
  <c r="BT125" i="1"/>
  <c r="BF126" i="1"/>
  <c r="BT126" i="1"/>
  <c r="BT127" i="1"/>
  <c r="BF128" i="1"/>
  <c r="BT128" i="1"/>
  <c r="BF129" i="1"/>
  <c r="BT129" i="1"/>
  <c r="BF130" i="1"/>
  <c r="BT130" i="1"/>
  <c r="BT131" i="1"/>
  <c r="BT132" i="1"/>
  <c r="BT133" i="1"/>
  <c r="BT134" i="1"/>
  <c r="BT135" i="1"/>
  <c r="BF136" i="1"/>
  <c r="BT136" i="1"/>
  <c r="BF137" i="1"/>
  <c r="BT137" i="1"/>
  <c r="BT138" i="1"/>
  <c r="BT139" i="1"/>
  <c r="BF140" i="1"/>
  <c r="BT140" i="1"/>
  <c r="BF141" i="1"/>
  <c r="BT141" i="1"/>
  <c r="BF142" i="1"/>
  <c r="BT142" i="1"/>
  <c r="BT143" i="1"/>
  <c r="BF144" i="1"/>
  <c r="BT144" i="1"/>
  <c r="BT145" i="1"/>
  <c r="BF146" i="1"/>
  <c r="BT146" i="1"/>
  <c r="BF147" i="1"/>
  <c r="BT147" i="1"/>
  <c r="BF148" i="1"/>
  <c r="BT148" i="1"/>
  <c r="BT149" i="1"/>
  <c r="BT150" i="1"/>
  <c r="BF151" i="1"/>
  <c r="BT151" i="1"/>
  <c r="BF152" i="1"/>
  <c r="BT152" i="1"/>
  <c r="BF153" i="1"/>
  <c r="BT153" i="1"/>
  <c r="BT154" i="1"/>
  <c r="BF155" i="1"/>
  <c r="BT155" i="1"/>
  <c r="BF156" i="1"/>
  <c r="BT156" i="1"/>
  <c r="BF157" i="1"/>
  <c r="BT157" i="1"/>
  <c r="BT158" i="1"/>
  <c r="BF159" i="1"/>
  <c r="BT159" i="1"/>
  <c r="BF160" i="1"/>
  <c r="BT160" i="1"/>
  <c r="BF161" i="1"/>
  <c r="BT161" i="1"/>
  <c r="BF162" i="1"/>
  <c r="BT162" i="1"/>
  <c r="BT163" i="1"/>
  <c r="BF164" i="1"/>
  <c r="BT164" i="1"/>
  <c r="BF165" i="1"/>
  <c r="BT165" i="1"/>
  <c r="BF166" i="1"/>
  <c r="BT166" i="1"/>
  <c r="BF167" i="1"/>
  <c r="BT167" i="1"/>
  <c r="BF168" i="1"/>
  <c r="BT168" i="1"/>
  <c r="BF169" i="1"/>
  <c r="BT169" i="1"/>
  <c r="BF170" i="1"/>
  <c r="BT170" i="1"/>
  <c r="BF171" i="1"/>
  <c r="BT171" i="1"/>
  <c r="BF172" i="1"/>
  <c r="BT172" i="1"/>
  <c r="BF173" i="1"/>
  <c r="BT173" i="1"/>
  <c r="BF174" i="1"/>
  <c r="BT174" i="1"/>
  <c r="BT175" i="1"/>
  <c r="BF176" i="1"/>
  <c r="BT176" i="1"/>
  <c r="BF177" i="1"/>
  <c r="BT177" i="1"/>
  <c r="BF178" i="1"/>
  <c r="BT178" i="1"/>
  <c r="BF179" i="1"/>
  <c r="BT179" i="1"/>
  <c r="BF180" i="1"/>
  <c r="BT180" i="1"/>
  <c r="BF181" i="1"/>
  <c r="BT181" i="1"/>
  <c r="BF182" i="1"/>
  <c r="BT182" i="1"/>
  <c r="BF183" i="1"/>
  <c r="BT183" i="1"/>
  <c r="BF184" i="1"/>
  <c r="BT184" i="1"/>
  <c r="BF185" i="1"/>
  <c r="BT185" i="1"/>
  <c r="BF186" i="1"/>
  <c r="BT186" i="1"/>
  <c r="BF187" i="1"/>
  <c r="BT187" i="1"/>
  <c r="BF188" i="1"/>
  <c r="BT188" i="1"/>
  <c r="BF189" i="1"/>
  <c r="BT189" i="1"/>
  <c r="BF190" i="1"/>
  <c r="BT190" i="1"/>
  <c r="BF191" i="1"/>
  <c r="BT191" i="1"/>
  <c r="BF192" i="1"/>
  <c r="BT192" i="1"/>
  <c r="BF193" i="1"/>
  <c r="BT193" i="1"/>
  <c r="BF194" i="1"/>
  <c r="BT194" i="1"/>
  <c r="BF195" i="1"/>
  <c r="BT195" i="1"/>
  <c r="BF196" i="1"/>
  <c r="BT196" i="1"/>
  <c r="BF197" i="1"/>
  <c r="BT197" i="1"/>
  <c r="BF198" i="1"/>
  <c r="BT198" i="1"/>
  <c r="BF199" i="1"/>
  <c r="BT199" i="1"/>
  <c r="BF200" i="1"/>
  <c r="BT200" i="1"/>
  <c r="BF201" i="1"/>
  <c r="BT201" i="1"/>
  <c r="BF202" i="1"/>
  <c r="BT202" i="1"/>
  <c r="BF203" i="1"/>
  <c r="BT203" i="1"/>
  <c r="BT204" i="1"/>
  <c r="BT205" i="1"/>
  <c r="BT206" i="1"/>
  <c r="BT207" i="1"/>
  <c r="BT208" i="1"/>
  <c r="BT209" i="1"/>
  <c r="BF210" i="1"/>
  <c r="BT210" i="1"/>
  <c r="BT211" i="1"/>
  <c r="BF212" i="1"/>
  <c r="BT212" i="1"/>
  <c r="BF213" i="1"/>
  <c r="BT213" i="1"/>
  <c r="BF214" i="1"/>
  <c r="BT214" i="1"/>
  <c r="BT215" i="1"/>
  <c r="BF216" i="1"/>
  <c r="BT216" i="1"/>
  <c r="BF217" i="1"/>
  <c r="BT217" i="1"/>
  <c r="BT218" i="1"/>
  <c r="BT219" i="1"/>
  <c r="BT220" i="1"/>
  <c r="BT221" i="1"/>
  <c r="BF222" i="1"/>
  <c r="BT222" i="1"/>
  <c r="BF223" i="1"/>
  <c r="BT223" i="1"/>
  <c r="BF224" i="1"/>
  <c r="BT224" i="1"/>
  <c r="BF225" i="1"/>
  <c r="BT225" i="1"/>
  <c r="BF226" i="1"/>
  <c r="BT226" i="1"/>
  <c r="BF227" i="1"/>
  <c r="BT227" i="1"/>
  <c r="BT228" i="1"/>
  <c r="BT229" i="1"/>
  <c r="BF230" i="1"/>
  <c r="BT230" i="1"/>
  <c r="BF231" i="1"/>
  <c r="BT231" i="1"/>
  <c r="BF232" i="1"/>
  <c r="BT232" i="1"/>
  <c r="BF233" i="1"/>
  <c r="BT233" i="1"/>
  <c r="BF234" i="1"/>
  <c r="BT234" i="1"/>
  <c r="BF235" i="1"/>
  <c r="BT235" i="1"/>
  <c r="BF236" i="1"/>
  <c r="BT236" i="1"/>
  <c r="BF237" i="1"/>
  <c r="BT237" i="1"/>
  <c r="BT238" i="1"/>
  <c r="BF239" i="1"/>
  <c r="BT239" i="1"/>
  <c r="BF240" i="1"/>
  <c r="BT240" i="1"/>
  <c r="BT241" i="1"/>
  <c r="BF242" i="1"/>
  <c r="BT242" i="1"/>
  <c r="BF243" i="1"/>
  <c r="BT243" i="1"/>
  <c r="BF244" i="1"/>
  <c r="BT244" i="1"/>
  <c r="BF245" i="1"/>
  <c r="BT245" i="1"/>
  <c r="BF246" i="1"/>
  <c r="BT246" i="1"/>
  <c r="BT247" i="1"/>
  <c r="BT248" i="1"/>
  <c r="BT249" i="1"/>
  <c r="BT250" i="1"/>
  <c r="BT251" i="1"/>
  <c r="BF252" i="1"/>
  <c r="BT252" i="1"/>
  <c r="BF253" i="1"/>
  <c r="BT253" i="1"/>
  <c r="BF254" i="1"/>
  <c r="BT254" i="1"/>
  <c r="BT255" i="1"/>
  <c r="BF256" i="1"/>
  <c r="BT256" i="1"/>
  <c r="BF257" i="1"/>
  <c r="BT257" i="1"/>
  <c r="BT258" i="1"/>
  <c r="BT259" i="1"/>
  <c r="BF260" i="1"/>
  <c r="BT260" i="1"/>
  <c r="BF261" i="1"/>
  <c r="BT261" i="1"/>
  <c r="BT262" i="1"/>
  <c r="BT263" i="1"/>
  <c r="BT264" i="1"/>
  <c r="BT265" i="1"/>
  <c r="BF266" i="1"/>
  <c r="BT266" i="1"/>
  <c r="BF267" i="1"/>
  <c r="BT267" i="1"/>
  <c r="BF268" i="1"/>
  <c r="BT268" i="1"/>
  <c r="BF269" i="1"/>
  <c r="BT269" i="1"/>
  <c r="BF270" i="1"/>
  <c r="BT270" i="1"/>
  <c r="BF271" i="1"/>
  <c r="BT271" i="1"/>
  <c r="BT272" i="1"/>
  <c r="BT273" i="1"/>
  <c r="BT274" i="1"/>
  <c r="BF275" i="1"/>
  <c r="BT275" i="1"/>
  <c r="BF276" i="1"/>
  <c r="BT276" i="1"/>
  <c r="BF277" i="1"/>
  <c r="BT277" i="1"/>
  <c r="BF278" i="1"/>
  <c r="BT278" i="1"/>
  <c r="BF279" i="1"/>
  <c r="BT279" i="1"/>
  <c r="BF280" i="1"/>
  <c r="BT280" i="1"/>
  <c r="BF281" i="1"/>
  <c r="BT281" i="1"/>
  <c r="BF282" i="1"/>
  <c r="BT282" i="1"/>
  <c r="BF283" i="1"/>
  <c r="BT283" i="1"/>
  <c r="BF284" i="1"/>
  <c r="BT284" i="1"/>
  <c r="BF285" i="1"/>
  <c r="BT285" i="1"/>
  <c r="BF286" i="1"/>
  <c r="BT286" i="1"/>
  <c r="BF287" i="1"/>
  <c r="BT287" i="1"/>
  <c r="BF288" i="1"/>
  <c r="BT288" i="1"/>
  <c r="BF289" i="1"/>
  <c r="BT289" i="1"/>
  <c r="BF290" i="1"/>
  <c r="BT290" i="1"/>
  <c r="BT291" i="1"/>
  <c r="BF292" i="1"/>
  <c r="BT292" i="1"/>
  <c r="BT293" i="1"/>
  <c r="BF294" i="1"/>
  <c r="BT294" i="1"/>
  <c r="BF295" i="1"/>
  <c r="BT295" i="1"/>
  <c r="BF296" i="1"/>
  <c r="BT296" i="1"/>
  <c r="BF297" i="1"/>
  <c r="BT297" i="1"/>
  <c r="BF298" i="1"/>
  <c r="BT298" i="1"/>
  <c r="BF299" i="1"/>
  <c r="BT299" i="1"/>
  <c r="BF300" i="1"/>
  <c r="BT300" i="1"/>
  <c r="BF301" i="1"/>
  <c r="BT301" i="1"/>
  <c r="BT302" i="1"/>
  <c r="BF303" i="1"/>
  <c r="BT303" i="1"/>
  <c r="BT304" i="1"/>
  <c r="BF305" i="1"/>
  <c r="BT305" i="1"/>
  <c r="BT306" i="1"/>
  <c r="BT307" i="1"/>
  <c r="BF308" i="1"/>
  <c r="BT308" i="1"/>
  <c r="BF309" i="1"/>
  <c r="BT309" i="1"/>
  <c r="BF310" i="1"/>
  <c r="BT310" i="1"/>
  <c r="BF311" i="1"/>
  <c r="BT311" i="1"/>
  <c r="BF312" i="1"/>
  <c r="BT312" i="1"/>
  <c r="BT313" i="1"/>
  <c r="BF314" i="1"/>
  <c r="BT314" i="1"/>
  <c r="BT315" i="1"/>
  <c r="BT316" i="1"/>
  <c r="BT317" i="1"/>
  <c r="BT318" i="1"/>
  <c r="BF319" i="1"/>
  <c r="BT319" i="1"/>
  <c r="BF320" i="1"/>
  <c r="BT320" i="1"/>
  <c r="BT321" i="1"/>
  <c r="BF322" i="1"/>
  <c r="BT322" i="1"/>
  <c r="BF323" i="1"/>
  <c r="BT323" i="1"/>
  <c r="BF324" i="1"/>
  <c r="BT324" i="1"/>
  <c r="BF325" i="1"/>
  <c r="BT325" i="1"/>
  <c r="BF326" i="1"/>
  <c r="BT326" i="1"/>
  <c r="BF327" i="1"/>
  <c r="BT327" i="1"/>
  <c r="BT328" i="1"/>
  <c r="BF329" i="1"/>
  <c r="BT329" i="1"/>
  <c r="BT330" i="1"/>
  <c r="BF331" i="1"/>
  <c r="BT331" i="1"/>
  <c r="BF332" i="1"/>
  <c r="BT332" i="1"/>
  <c r="BF333" i="1"/>
  <c r="BT333" i="1"/>
  <c r="BF334" i="1"/>
  <c r="BT334" i="1"/>
  <c r="BF335" i="1"/>
  <c r="BT335" i="1"/>
  <c r="BT336" i="1"/>
  <c r="BF337" i="1"/>
  <c r="BT337" i="1"/>
  <c r="BF338" i="1"/>
  <c r="BT338" i="1"/>
  <c r="BF339" i="1"/>
  <c r="BT339" i="1"/>
  <c r="BF340" i="1"/>
  <c r="BT340" i="1"/>
  <c r="BF341" i="1"/>
  <c r="BT341" i="1"/>
  <c r="BF342" i="1"/>
  <c r="BT342" i="1"/>
  <c r="BF343" i="1"/>
  <c r="BT343" i="1"/>
  <c r="BF344" i="1"/>
  <c r="BT344" i="1"/>
  <c r="BF345" i="1"/>
  <c r="BT345" i="1"/>
  <c r="BF346" i="1"/>
  <c r="BT346" i="1"/>
  <c r="BF347" i="1"/>
  <c r="BT347" i="1"/>
  <c r="BT348" i="1"/>
  <c r="BF349" i="1"/>
  <c r="BT349" i="1"/>
  <c r="BT350" i="1"/>
  <c r="BT351" i="1"/>
  <c r="BT352" i="1"/>
  <c r="BT353" i="1"/>
  <c r="BF354" i="1"/>
  <c r="BT354" i="1"/>
  <c r="BT355" i="1"/>
  <c r="BF356" i="1"/>
  <c r="BT356" i="1"/>
  <c r="BF357" i="1"/>
  <c r="BT357" i="1"/>
  <c r="BF358" i="1"/>
  <c r="BT358" i="1"/>
  <c r="BF359" i="1"/>
  <c r="BT359" i="1"/>
  <c r="BF360" i="1"/>
  <c r="BT360" i="1"/>
  <c r="BF361" i="1"/>
  <c r="BT361" i="1"/>
  <c r="BF362" i="1"/>
  <c r="BT362" i="1"/>
  <c r="BF363" i="1"/>
  <c r="BT363" i="1"/>
  <c r="BF364" i="1"/>
  <c r="BT364" i="1"/>
  <c r="BT365" i="1"/>
  <c r="BF366" i="1"/>
  <c r="BT366" i="1"/>
  <c r="BT367" i="1"/>
  <c r="BF368" i="1"/>
  <c r="BT368" i="1"/>
  <c r="BF369" i="1"/>
  <c r="BT369" i="1"/>
  <c r="BF370" i="1"/>
  <c r="BT370" i="1"/>
  <c r="BF371" i="1"/>
  <c r="BT371" i="1"/>
  <c r="BF372" i="1"/>
  <c r="BT372" i="1"/>
  <c r="BF373" i="1"/>
  <c r="BT373" i="1"/>
  <c r="BF374" i="1"/>
  <c r="BT374" i="1"/>
  <c r="BF375" i="1"/>
  <c r="BT375" i="1"/>
  <c r="BF376" i="1"/>
  <c r="BT376" i="1"/>
  <c r="BF377" i="1"/>
  <c r="BT377" i="1"/>
  <c r="BF378" i="1"/>
  <c r="BT378" i="1"/>
  <c r="BF379" i="1"/>
  <c r="BT379" i="1"/>
  <c r="BF380" i="1"/>
  <c r="BT380" i="1"/>
  <c r="BT381" i="1"/>
  <c r="BF382" i="1"/>
  <c r="BT382" i="1"/>
  <c r="BF383" i="1"/>
  <c r="BT383" i="1"/>
  <c r="BT384" i="1"/>
  <c r="BF385" i="1"/>
  <c r="BT385" i="1"/>
  <c r="BF386" i="1"/>
  <c r="BT386" i="1"/>
  <c r="BF387" i="1"/>
  <c r="BT387" i="1"/>
  <c r="BF388" i="1"/>
  <c r="BT388" i="1"/>
  <c r="BF389" i="1"/>
  <c r="BT389" i="1"/>
  <c r="BT390" i="1"/>
  <c r="BF391" i="1"/>
  <c r="BT391" i="1"/>
  <c r="BF392" i="1"/>
  <c r="BT392" i="1"/>
  <c r="BF393" i="1"/>
  <c r="BT393" i="1"/>
  <c r="BF394" i="1"/>
  <c r="BT394" i="1"/>
  <c r="BF395" i="1"/>
  <c r="BT395" i="1"/>
  <c r="BF396" i="1"/>
  <c r="BT396" i="1"/>
  <c r="BF397" i="1"/>
  <c r="BT397" i="1"/>
  <c r="BF398" i="1"/>
  <c r="BT398" i="1"/>
  <c r="BT399" i="1"/>
  <c r="BF400" i="1"/>
  <c r="BT400" i="1"/>
  <c r="BT401" i="1"/>
  <c r="BF402" i="1"/>
  <c r="BT402" i="1"/>
  <c r="BF403" i="1"/>
  <c r="BT403" i="1"/>
  <c r="BF404" i="1"/>
  <c r="BT404" i="1"/>
  <c r="BT405" i="1"/>
  <c r="BT406" i="1"/>
  <c r="BT407" i="1"/>
  <c r="BT408" i="1"/>
  <c r="BF409" i="1"/>
  <c r="BT409" i="1"/>
  <c r="BF410" i="1"/>
  <c r="BT410" i="1"/>
  <c r="BF411" i="1"/>
  <c r="BT411" i="1"/>
  <c r="BF412" i="1"/>
  <c r="BT412" i="1"/>
  <c r="BF413" i="1"/>
  <c r="BT413" i="1"/>
  <c r="BF414" i="1"/>
  <c r="BT414" i="1"/>
  <c r="BF415" i="1"/>
  <c r="BT415" i="1"/>
  <c r="BF416" i="1"/>
  <c r="BT416" i="1"/>
  <c r="BF417" i="1"/>
  <c r="BT417" i="1"/>
  <c r="BT418" i="1"/>
  <c r="BF419" i="1"/>
  <c r="BT419" i="1"/>
  <c r="BF420" i="1"/>
  <c r="BT420" i="1"/>
  <c r="BF421" i="1"/>
  <c r="BT421" i="1"/>
  <c r="BF422" i="1"/>
  <c r="BT422" i="1"/>
  <c r="BF423" i="1"/>
  <c r="BT423" i="1"/>
  <c r="BT424" i="1"/>
  <c r="BT425" i="1"/>
  <c r="BT426" i="1"/>
  <c r="BT427" i="1"/>
  <c r="BT428" i="1"/>
  <c r="BT429" i="1"/>
  <c r="BT430" i="1"/>
  <c r="BT431" i="1"/>
  <c r="BT432" i="1"/>
  <c r="BT433" i="1"/>
  <c r="BT434" i="1"/>
  <c r="BT435" i="1"/>
  <c r="BT436" i="1"/>
  <c r="BT437" i="1"/>
  <c r="BT438" i="1"/>
  <c r="BT439" i="1"/>
  <c r="BT440" i="1"/>
  <c r="BT441" i="1"/>
  <c r="BT442" i="1"/>
  <c r="BT443" i="1"/>
  <c r="BT444" i="1"/>
  <c r="BT445" i="1"/>
  <c r="BT446" i="1"/>
  <c r="BT447" i="1"/>
  <c r="BT448" i="1"/>
  <c r="BT449" i="1"/>
  <c r="BT450" i="1"/>
  <c r="BT451" i="1"/>
  <c r="BT452" i="1"/>
  <c r="BT453" i="1"/>
  <c r="BT454" i="1"/>
  <c r="BT455" i="1"/>
  <c r="BT456" i="1"/>
  <c r="BT457" i="1"/>
  <c r="BT458" i="1"/>
  <c r="BF459" i="1"/>
  <c r="BT459" i="1"/>
  <c r="BF460" i="1"/>
  <c r="BT460" i="1"/>
  <c r="BF461" i="1"/>
  <c r="BT461" i="1"/>
  <c r="BF462" i="1"/>
  <c r="BT462" i="1"/>
  <c r="BF463" i="1"/>
  <c r="BT463" i="1"/>
  <c r="BT464" i="1"/>
  <c r="BT465" i="1"/>
  <c r="BT466" i="1"/>
  <c r="BT467" i="1"/>
  <c r="BT468" i="1"/>
  <c r="BT469" i="1"/>
  <c r="BT470" i="1"/>
  <c r="BT471" i="1"/>
  <c r="BT472" i="1"/>
  <c r="BT473" i="1"/>
  <c r="BT474" i="1"/>
  <c r="BT475" i="1"/>
  <c r="BT476" i="1"/>
  <c r="BT477" i="1"/>
  <c r="BT478" i="1"/>
  <c r="BT479" i="1"/>
  <c r="BT480" i="1"/>
  <c r="BT481" i="1"/>
  <c r="BT482" i="1"/>
  <c r="BT483" i="1"/>
  <c r="BT484" i="1"/>
  <c r="BT485" i="1"/>
  <c r="BT486" i="1"/>
  <c r="BT487" i="1"/>
  <c r="BT488" i="1"/>
  <c r="BT489" i="1"/>
  <c r="BT490" i="1"/>
  <c r="BT491" i="1"/>
  <c r="BT492" i="1"/>
  <c r="BT493" i="1"/>
  <c r="BT494" i="1"/>
  <c r="BT495" i="1"/>
  <c r="BT496" i="1"/>
  <c r="BT497" i="1"/>
  <c r="BT498" i="1"/>
  <c r="BT499" i="1"/>
  <c r="BF500" i="1"/>
  <c r="BT500" i="1"/>
  <c r="BF501" i="1"/>
  <c r="BT501" i="1"/>
  <c r="BF502" i="1"/>
  <c r="BT502" i="1"/>
  <c r="BF503" i="1"/>
  <c r="BT503" i="1"/>
  <c r="BF504" i="1"/>
  <c r="BT504" i="1"/>
  <c r="BF505" i="1"/>
  <c r="BT505" i="1"/>
  <c r="BT506" i="1"/>
  <c r="BT507" i="1"/>
  <c r="BF508" i="1"/>
  <c r="BT508" i="1"/>
  <c r="BT509" i="1"/>
  <c r="BF510" i="1"/>
  <c r="BT510" i="1"/>
  <c r="BF511" i="1"/>
  <c r="BT511" i="1"/>
  <c r="BT512" i="1"/>
  <c r="BT513" i="1"/>
  <c r="BF514" i="1"/>
  <c r="BT514" i="1"/>
  <c r="BF515" i="1"/>
  <c r="BT515" i="1"/>
  <c r="BT516" i="1"/>
  <c r="BF517" i="1"/>
  <c r="BT517" i="1"/>
  <c r="BF518" i="1"/>
  <c r="BT518" i="1"/>
  <c r="BF519" i="1"/>
  <c r="BT519" i="1"/>
  <c r="BF520" i="1"/>
  <c r="BT520" i="1"/>
  <c r="BF521" i="1"/>
  <c r="BT521" i="1"/>
  <c r="BF522" i="1"/>
  <c r="BT522" i="1"/>
  <c r="BF523" i="1"/>
  <c r="BT523" i="1"/>
  <c r="BF524" i="1"/>
  <c r="BT524" i="1"/>
  <c r="BF525" i="1"/>
  <c r="BT525" i="1"/>
  <c r="BT526" i="1"/>
  <c r="BT527" i="1"/>
  <c r="BF528" i="1"/>
  <c r="BT528" i="1"/>
  <c r="BF529" i="1"/>
  <c r="BT529" i="1"/>
  <c r="BF530" i="1"/>
  <c r="BT530" i="1"/>
  <c r="BF531" i="1"/>
  <c r="BT531" i="1"/>
  <c r="BF532" i="1"/>
  <c r="BT532" i="1"/>
  <c r="BT533" i="1"/>
  <c r="BT534" i="1"/>
  <c r="BT535" i="1"/>
  <c r="BF536" i="1"/>
  <c r="BT536" i="1"/>
  <c r="BF537" i="1"/>
  <c r="BT537" i="1"/>
  <c r="BF538" i="1"/>
  <c r="BT538" i="1"/>
  <c r="BF539" i="1"/>
  <c r="BT539" i="1"/>
  <c r="BT540" i="1"/>
  <c r="BF541" i="1"/>
  <c r="BT541" i="1"/>
  <c r="BF542" i="1"/>
  <c r="BT542" i="1"/>
  <c r="BF543" i="1"/>
  <c r="BT543" i="1"/>
  <c r="BF544" i="1"/>
  <c r="BT544" i="1"/>
  <c r="BF545" i="1"/>
  <c r="BT545" i="1"/>
  <c r="BF546" i="1"/>
  <c r="BT546" i="1"/>
  <c r="BF547" i="1"/>
  <c r="BT547" i="1"/>
  <c r="BF548" i="1"/>
  <c r="BT548" i="1"/>
  <c r="BF549" i="1"/>
  <c r="BT549" i="1"/>
  <c r="BF550" i="1"/>
  <c r="BT550" i="1"/>
  <c r="BF551" i="1"/>
  <c r="BT551" i="1"/>
  <c r="BF552" i="1"/>
  <c r="BT552" i="1"/>
  <c r="BF553" i="1"/>
  <c r="BT553" i="1"/>
  <c r="BF554" i="1"/>
  <c r="BT554" i="1"/>
  <c r="BF555" i="1"/>
  <c r="BT555" i="1"/>
  <c r="BT556" i="1"/>
  <c r="BF557" i="1"/>
  <c r="BT557" i="1"/>
  <c r="BF558" i="1"/>
  <c r="BT558" i="1"/>
  <c r="BF559" i="1"/>
  <c r="BT559" i="1"/>
  <c r="BT560" i="1"/>
  <c r="BT561" i="1"/>
  <c r="BT562" i="1"/>
  <c r="BT563" i="1"/>
  <c r="BT564" i="1"/>
  <c r="BT565" i="1"/>
  <c r="BT566" i="1"/>
  <c r="BT567" i="1"/>
  <c r="BF568" i="1"/>
  <c r="BT568" i="1"/>
  <c r="BF569" i="1"/>
  <c r="BT569" i="1"/>
  <c r="BF570" i="1"/>
  <c r="BT570" i="1"/>
  <c r="BF571" i="1"/>
  <c r="BT571" i="1"/>
  <c r="BF572" i="1"/>
  <c r="BT572" i="1"/>
  <c r="BT573" i="1"/>
  <c r="BT574" i="1"/>
  <c r="BF575" i="1"/>
  <c r="BT575" i="1"/>
  <c r="BF576" i="1"/>
  <c r="BT576" i="1"/>
  <c r="BT577" i="1"/>
  <c r="BT578" i="1"/>
  <c r="BT579" i="1"/>
  <c r="BT580" i="1"/>
  <c r="BT581" i="1"/>
  <c r="BT582" i="1"/>
  <c r="BF583" i="1"/>
  <c r="BT583" i="1"/>
  <c r="BT584" i="1"/>
  <c r="BT585" i="1"/>
  <c r="BF586" i="1"/>
  <c r="BT586" i="1"/>
  <c r="BF587" i="1"/>
  <c r="BT587" i="1"/>
  <c r="BT588" i="1"/>
  <c r="BF589" i="1"/>
  <c r="BT589" i="1"/>
  <c r="BF590" i="1"/>
  <c r="BT590" i="1"/>
  <c r="BF591" i="1"/>
  <c r="BT591" i="1"/>
  <c r="BF592" i="1"/>
  <c r="BT592" i="1"/>
  <c r="BF593" i="1"/>
  <c r="BT593" i="1"/>
  <c r="BF594" i="1"/>
  <c r="BT594" i="1"/>
  <c r="BF595" i="1"/>
  <c r="BT595" i="1"/>
  <c r="BF596" i="1"/>
  <c r="BT596" i="1"/>
  <c r="BT597" i="1"/>
  <c r="BT598" i="1"/>
  <c r="BF599" i="1"/>
  <c r="BT599" i="1"/>
  <c r="BF600" i="1"/>
  <c r="BT600" i="1"/>
  <c r="BF601" i="1"/>
  <c r="BT601" i="1"/>
  <c r="BF602" i="1"/>
  <c r="BT602" i="1"/>
  <c r="BF603" i="1"/>
  <c r="BT603" i="1"/>
  <c r="BF604" i="1"/>
  <c r="BT604" i="1"/>
  <c r="BF605" i="1"/>
  <c r="BT605" i="1"/>
  <c r="BT606" i="1"/>
  <c r="BT607" i="1"/>
  <c r="BT608" i="1"/>
  <c r="BF609" i="1"/>
  <c r="BT609" i="1"/>
  <c r="BF610" i="1"/>
  <c r="BT610" i="1"/>
  <c r="BF611" i="1"/>
  <c r="BT611" i="1"/>
  <c r="BF612" i="1"/>
  <c r="BT612" i="1"/>
  <c r="BT613" i="1"/>
  <c r="BF614" i="1"/>
  <c r="BT614" i="1"/>
  <c r="BF615" i="1"/>
  <c r="BT615" i="1"/>
  <c r="BF616" i="1"/>
  <c r="BT616" i="1"/>
  <c r="BF617" i="1"/>
  <c r="BT617" i="1"/>
  <c r="BF618" i="1"/>
  <c r="BT618" i="1"/>
  <c r="BF619" i="1"/>
  <c r="BT619" i="1"/>
  <c r="BT620" i="1"/>
  <c r="BF621" i="1"/>
  <c r="BT621" i="1"/>
  <c r="BF622" i="1"/>
  <c r="BT622" i="1"/>
  <c r="BF623" i="1"/>
  <c r="BT623" i="1"/>
  <c r="BF624" i="1"/>
  <c r="BT624" i="1"/>
  <c r="BF625" i="1"/>
  <c r="BT625" i="1"/>
  <c r="BF626" i="1"/>
  <c r="BT626" i="1"/>
  <c r="BF627" i="1"/>
  <c r="BT627" i="1"/>
  <c r="BF628" i="1"/>
  <c r="BT628" i="1"/>
  <c r="BF629" i="1"/>
  <c r="BT629" i="1"/>
  <c r="BF630" i="1"/>
  <c r="BT630" i="1"/>
  <c r="BT631" i="1"/>
  <c r="BT632" i="1"/>
  <c r="BF633" i="1"/>
  <c r="BT633" i="1"/>
  <c r="BF634" i="1"/>
  <c r="BT634" i="1"/>
  <c r="BF635" i="1"/>
  <c r="BT635" i="1"/>
  <c r="BF636" i="1"/>
  <c r="BT636" i="1"/>
  <c r="BF637" i="1"/>
  <c r="BT637" i="1"/>
  <c r="BT638" i="1"/>
  <c r="BF639" i="1"/>
  <c r="BT639" i="1"/>
  <c r="BT640" i="1"/>
  <c r="BF641" i="1"/>
  <c r="BT641" i="1"/>
  <c r="BT642" i="1"/>
  <c r="BF643" i="1"/>
  <c r="BT643" i="1"/>
  <c r="BF644" i="1"/>
  <c r="BT644" i="1"/>
  <c r="BF645" i="1"/>
  <c r="BT645" i="1"/>
  <c r="BT646" i="1"/>
  <c r="BT647" i="1"/>
  <c r="BT648" i="1"/>
  <c r="BF649" i="1"/>
  <c r="BT649" i="1"/>
  <c r="BF650" i="1"/>
  <c r="BT650" i="1"/>
  <c r="BF651" i="1"/>
  <c r="BT651" i="1"/>
  <c r="BF652" i="1"/>
  <c r="BT652" i="1"/>
  <c r="BF653" i="1"/>
  <c r="BT653" i="1"/>
  <c r="BT654" i="1"/>
  <c r="BT655" i="1"/>
  <c r="BT656" i="1"/>
  <c r="BT657" i="1"/>
  <c r="BT658" i="1"/>
  <c r="BT659" i="1"/>
  <c r="BT660" i="1"/>
  <c r="BT661" i="1"/>
  <c r="BF662" i="1"/>
  <c r="BT662" i="1"/>
  <c r="BF663" i="1"/>
  <c r="BT663" i="1"/>
  <c r="BF664" i="1"/>
  <c r="BT664" i="1"/>
  <c r="BF665" i="1"/>
  <c r="BT665" i="1"/>
  <c r="BF666" i="1"/>
  <c r="BT666" i="1"/>
  <c r="BF667" i="1"/>
  <c r="BT667" i="1"/>
  <c r="BF668" i="1"/>
  <c r="BT668" i="1"/>
  <c r="BF669" i="1"/>
  <c r="BT669" i="1"/>
  <c r="BF670" i="1"/>
  <c r="BT670" i="1"/>
  <c r="BF671" i="1"/>
  <c r="BT671" i="1"/>
  <c r="BF672" i="1"/>
  <c r="BT672" i="1"/>
  <c r="BF673" i="1"/>
  <c r="BT673" i="1"/>
  <c r="BT674" i="1"/>
  <c r="BF675" i="1"/>
  <c r="BT675" i="1"/>
  <c r="BF676" i="1"/>
  <c r="BT676" i="1"/>
  <c r="BT677" i="1"/>
  <c r="BT678" i="1"/>
  <c r="BT679" i="1"/>
  <c r="BT680" i="1"/>
  <c r="BT681" i="1"/>
  <c r="BT682" i="1"/>
  <c r="BF683" i="1"/>
  <c r="BT683" i="1"/>
  <c r="BF684" i="1"/>
  <c r="BT684" i="1"/>
  <c r="BF685" i="1"/>
  <c r="BT685" i="1"/>
  <c r="BT686" i="1"/>
  <c r="BT687" i="1"/>
  <c r="BT688" i="1"/>
  <c r="BT689" i="1"/>
  <c r="BT690" i="1"/>
  <c r="BT691" i="1"/>
  <c r="BT692" i="1"/>
  <c r="BF693" i="1"/>
  <c r="BT693" i="1"/>
  <c r="BT694" i="1"/>
  <c r="BF695" i="1"/>
  <c r="BT695" i="1"/>
  <c r="BF696" i="1"/>
  <c r="BT696" i="1"/>
  <c r="BF697" i="1"/>
  <c r="BT697" i="1"/>
  <c r="BF698" i="1"/>
  <c r="BT698" i="1"/>
  <c r="BT699" i="1"/>
  <c r="BF700" i="1"/>
  <c r="BT700" i="1"/>
  <c r="BT701" i="1"/>
  <c r="BF702" i="1"/>
  <c r="BT702" i="1"/>
  <c r="BF703" i="1"/>
  <c r="BT703" i="1"/>
  <c r="BF704" i="1"/>
  <c r="BT704" i="1"/>
  <c r="BF705" i="1"/>
  <c r="BT705" i="1"/>
  <c r="BF706" i="1"/>
  <c r="BT706" i="1"/>
  <c r="BF707" i="1"/>
  <c r="BT707" i="1"/>
  <c r="BF708" i="1"/>
  <c r="BT708" i="1"/>
  <c r="BF709" i="1"/>
  <c r="BT709" i="1"/>
  <c r="BF710" i="1"/>
  <c r="BT710" i="1"/>
  <c r="BF711" i="1"/>
  <c r="BT711" i="1"/>
  <c r="BF712" i="1"/>
  <c r="BT712" i="1"/>
  <c r="BF713" i="1"/>
  <c r="BT713" i="1"/>
  <c r="BF714" i="1"/>
  <c r="BT714" i="1"/>
  <c r="BT715" i="1"/>
  <c r="BF716" i="1"/>
  <c r="BT716" i="1"/>
  <c r="BF717" i="1"/>
  <c r="BT717" i="1"/>
  <c r="BF718" i="1"/>
  <c r="BT718" i="1"/>
  <c r="BF719" i="1"/>
  <c r="BT719" i="1"/>
  <c r="BF720" i="1"/>
  <c r="BT720" i="1"/>
  <c r="BF721" i="1"/>
  <c r="BT721" i="1"/>
  <c r="BF722" i="1"/>
  <c r="BT722" i="1"/>
  <c r="BF723" i="1"/>
  <c r="BT723" i="1"/>
  <c r="BT724" i="1"/>
  <c r="BF725" i="1"/>
  <c r="BT725" i="1"/>
  <c r="BF726" i="1"/>
  <c r="BT726" i="1"/>
  <c r="BF727" i="1"/>
  <c r="BT727" i="1"/>
  <c r="BF728" i="1"/>
  <c r="BT728" i="1"/>
  <c r="BF729" i="1"/>
  <c r="BT729" i="1"/>
  <c r="BT730" i="1"/>
  <c r="BT731" i="1"/>
  <c r="BT732" i="1"/>
  <c r="BT733" i="1"/>
  <c r="BT734" i="1"/>
  <c r="BF735" i="1"/>
  <c r="BT735" i="1"/>
  <c r="BF736" i="1"/>
  <c r="BT736" i="1"/>
  <c r="BF737" i="1"/>
  <c r="BT737" i="1"/>
  <c r="BF738" i="1"/>
  <c r="BT738" i="1"/>
  <c r="BF739" i="1"/>
  <c r="BT739" i="1"/>
  <c r="BF740" i="1"/>
  <c r="BT740" i="1"/>
  <c r="BF741" i="1"/>
  <c r="BT741" i="1"/>
  <c r="BT742" i="1"/>
  <c r="BT743" i="1"/>
  <c r="BT744" i="1"/>
  <c r="BT745" i="1"/>
  <c r="BT746" i="1"/>
  <c r="BF747" i="1"/>
  <c r="BT747" i="1"/>
  <c r="BF748" i="1"/>
  <c r="BT748" i="1"/>
  <c r="BF749" i="1"/>
  <c r="BT749" i="1"/>
  <c r="BF750" i="1"/>
  <c r="BT750" i="1"/>
  <c r="BF751" i="1"/>
  <c r="BT751" i="1"/>
  <c r="BT752" i="1"/>
  <c r="BF753" i="1"/>
  <c r="BT753" i="1"/>
  <c r="BF754" i="1"/>
  <c r="BT754" i="1"/>
  <c r="BF755" i="1"/>
  <c r="BT755" i="1"/>
  <c r="BF756" i="1"/>
  <c r="BT756" i="1"/>
  <c r="BT757" i="1"/>
  <c r="BF758" i="1"/>
  <c r="BT758" i="1"/>
  <c r="BT759" i="1"/>
  <c r="BF760" i="1"/>
  <c r="BT760" i="1"/>
  <c r="BF761" i="1"/>
  <c r="BT761" i="1"/>
  <c r="BT762" i="1"/>
  <c r="BF763" i="1"/>
  <c r="BT763" i="1"/>
  <c r="BF764" i="1"/>
  <c r="BT764" i="1"/>
  <c r="BF765" i="1"/>
  <c r="BT765" i="1"/>
  <c r="BF766" i="1"/>
  <c r="BT766" i="1"/>
  <c r="BF767" i="1"/>
  <c r="BT767" i="1"/>
  <c r="BF768" i="1"/>
  <c r="BT768" i="1"/>
  <c r="BT769" i="1"/>
  <c r="BT770" i="1"/>
  <c r="BT771" i="1"/>
  <c r="BT772" i="1"/>
  <c r="BT773" i="1"/>
  <c r="BF774" i="1"/>
  <c r="BT774" i="1"/>
  <c r="BF775" i="1"/>
  <c r="BT775" i="1"/>
  <c r="BT776" i="1"/>
  <c r="BF777" i="1"/>
  <c r="BT777" i="1"/>
  <c r="BF778" i="1"/>
  <c r="BT778" i="1"/>
  <c r="BT779" i="1"/>
  <c r="BF780" i="1"/>
  <c r="BT780" i="1"/>
  <c r="BF781" i="1"/>
  <c r="BT781" i="1"/>
  <c r="BF782" i="1"/>
  <c r="BT782" i="1"/>
  <c r="BF783" i="1"/>
  <c r="BT783" i="1"/>
  <c r="BF784" i="1"/>
  <c r="BT784" i="1"/>
  <c r="BF785" i="1"/>
  <c r="BT785" i="1"/>
  <c r="BF786" i="1"/>
  <c r="BT786" i="1"/>
  <c r="BF787" i="1"/>
  <c r="BT787" i="1"/>
  <c r="BF788" i="1"/>
  <c r="BT788" i="1"/>
  <c r="BF789" i="1"/>
  <c r="BT789" i="1"/>
  <c r="BF790" i="1"/>
  <c r="BT790" i="1"/>
  <c r="BF791" i="1"/>
  <c r="BT791" i="1"/>
  <c r="BT792" i="1"/>
  <c r="BT793" i="1"/>
  <c r="BF794" i="1"/>
  <c r="BT794" i="1"/>
  <c r="BF795" i="1"/>
  <c r="BT795" i="1"/>
  <c r="BF796" i="1"/>
  <c r="BT796" i="1"/>
  <c r="BT797" i="1"/>
  <c r="BF798" i="1"/>
  <c r="BT798" i="1"/>
  <c r="BF799" i="1"/>
  <c r="BT799" i="1"/>
  <c r="BF800" i="1"/>
  <c r="BT800" i="1"/>
  <c r="BF801" i="1"/>
  <c r="BT801" i="1"/>
  <c r="BF802" i="1"/>
  <c r="BT802" i="1"/>
  <c r="BF803" i="1"/>
  <c r="BT803" i="1"/>
  <c r="BF804" i="1"/>
  <c r="BT804" i="1"/>
  <c r="BF805" i="1"/>
  <c r="BT805" i="1"/>
  <c r="BT806" i="1"/>
  <c r="BF807" i="1"/>
  <c r="BT807" i="1"/>
  <c r="BF808" i="1"/>
  <c r="BT808" i="1"/>
  <c r="BF809" i="1"/>
  <c r="BT809" i="1"/>
  <c r="BF810" i="1"/>
  <c r="BT810" i="1"/>
  <c r="BF811" i="1"/>
  <c r="BT811" i="1"/>
  <c r="BT812" i="1"/>
  <c r="BF813" i="1"/>
  <c r="BT813" i="1"/>
  <c r="BF814" i="1"/>
  <c r="BT814" i="1"/>
  <c r="BF815" i="1"/>
  <c r="BT815" i="1"/>
  <c r="BF816" i="1"/>
  <c r="BT816" i="1"/>
  <c r="BF817" i="1"/>
  <c r="BT817" i="1"/>
  <c r="BT818" i="1"/>
  <c r="BF819" i="1"/>
  <c r="BT819" i="1"/>
  <c r="BT820" i="1"/>
  <c r="BF821" i="1"/>
  <c r="BT821" i="1"/>
  <c r="BF822" i="1"/>
  <c r="BT822" i="1"/>
  <c r="BF823" i="1"/>
  <c r="BT823" i="1"/>
  <c r="BT824" i="1"/>
  <c r="BT825" i="1"/>
  <c r="BT826" i="1"/>
  <c r="BF827" i="1"/>
  <c r="BT827" i="1"/>
  <c r="BF828" i="1"/>
  <c r="BT828" i="1"/>
  <c r="BF829" i="1"/>
  <c r="BT829" i="1"/>
  <c r="BF830" i="1"/>
  <c r="BT830" i="1"/>
  <c r="BF831" i="1"/>
  <c r="BT831" i="1"/>
  <c r="BF832" i="1"/>
  <c r="BT832" i="1"/>
  <c r="BT833" i="1"/>
  <c r="BF834" i="1"/>
  <c r="BT834" i="1"/>
  <c r="BF835" i="1"/>
  <c r="BT835" i="1"/>
  <c r="BF836" i="1"/>
  <c r="BT836" i="1"/>
  <c r="BF837" i="1"/>
  <c r="BT837" i="1"/>
  <c r="BF838" i="1"/>
  <c r="BT838" i="1"/>
  <c r="BF839" i="1"/>
  <c r="BT839" i="1"/>
  <c r="BF840" i="1"/>
  <c r="BT840" i="1"/>
  <c r="BF841" i="1"/>
  <c r="BT841" i="1"/>
  <c r="BF842" i="1"/>
  <c r="BT842" i="1"/>
  <c r="BF843" i="1"/>
  <c r="BT843" i="1"/>
  <c r="BF844" i="1"/>
  <c r="BT844" i="1"/>
  <c r="BT845" i="1"/>
  <c r="BT846" i="1"/>
  <c r="BF847" i="1"/>
  <c r="BT847" i="1"/>
  <c r="BF848" i="1"/>
  <c r="BT848" i="1"/>
  <c r="BF849" i="1"/>
  <c r="BT849" i="1"/>
  <c r="BT850" i="1"/>
  <c r="BF851" i="1"/>
  <c r="BT851" i="1"/>
  <c r="BF852" i="1"/>
  <c r="BT852" i="1"/>
  <c r="BT853" i="1"/>
  <c r="BF854" i="1"/>
  <c r="BT854" i="1"/>
  <c r="BF855" i="1"/>
  <c r="BT855" i="1"/>
  <c r="BF856" i="1"/>
  <c r="BT856" i="1"/>
  <c r="BF857" i="1"/>
  <c r="BT857" i="1"/>
  <c r="BT858" i="1"/>
  <c r="BF859" i="1"/>
  <c r="BT859" i="1"/>
  <c r="BF860" i="1"/>
  <c r="BT860" i="1"/>
  <c r="BF861" i="1"/>
  <c r="BT861" i="1"/>
  <c r="BF862" i="1"/>
  <c r="BT862" i="1"/>
  <c r="BF863" i="1"/>
  <c r="BT863" i="1"/>
  <c r="BF864" i="1"/>
  <c r="BT864" i="1"/>
  <c r="BF865" i="1"/>
  <c r="BT865" i="1"/>
  <c r="BF866" i="1"/>
  <c r="BT866" i="1"/>
  <c r="BF867" i="1"/>
  <c r="BT867" i="1"/>
  <c r="BF868" i="1"/>
  <c r="BT868" i="1"/>
  <c r="BF869" i="1"/>
  <c r="BT869" i="1"/>
  <c r="BT870" i="1"/>
  <c r="BT871" i="1"/>
  <c r="BT872" i="1"/>
  <c r="BT873" i="1"/>
  <c r="BT874" i="1"/>
  <c r="BT875" i="1"/>
  <c r="BT876" i="1"/>
  <c r="BF877" i="1"/>
  <c r="BT877" i="1"/>
  <c r="BF878" i="1"/>
  <c r="BT878" i="1"/>
  <c r="BF879" i="1"/>
  <c r="BT879" i="1"/>
  <c r="BF880" i="1"/>
  <c r="BT880" i="1"/>
  <c r="BF881" i="1"/>
  <c r="BT881" i="1"/>
  <c r="BT882" i="1"/>
  <c r="BT883" i="1"/>
  <c r="BF884" i="1"/>
  <c r="BT884" i="1"/>
  <c r="BT885" i="1"/>
  <c r="BT886" i="1"/>
  <c r="BF887" i="1"/>
  <c r="BT887" i="1"/>
  <c r="BF888" i="1"/>
  <c r="BT888" i="1"/>
  <c r="BF889" i="1"/>
  <c r="BT889" i="1"/>
  <c r="BF890" i="1"/>
  <c r="BT890" i="1"/>
  <c r="BF891" i="1"/>
  <c r="BT891" i="1"/>
  <c r="BF892" i="1"/>
  <c r="BT892" i="1"/>
  <c r="BT893" i="1"/>
  <c r="BT894" i="1"/>
  <c r="BT895" i="1"/>
  <c r="BT896" i="1"/>
  <c r="BF897" i="1"/>
  <c r="BT897" i="1"/>
  <c r="BF898" i="1"/>
  <c r="BT898" i="1"/>
  <c r="BT899" i="1"/>
  <c r="BF900" i="1"/>
  <c r="BT900" i="1"/>
  <c r="BF901" i="1"/>
  <c r="BT901" i="1"/>
  <c r="BF902" i="1"/>
  <c r="BT902" i="1"/>
  <c r="BT903" i="1"/>
  <c r="BF904" i="1"/>
  <c r="BT904" i="1"/>
  <c r="BF905" i="1"/>
  <c r="BT905" i="1"/>
  <c r="BF906" i="1"/>
  <c r="BT906" i="1"/>
  <c r="BF907" i="1"/>
  <c r="BT907" i="1"/>
  <c r="BF908" i="1"/>
  <c r="BT908" i="1"/>
  <c r="BF909" i="1"/>
  <c r="BT909" i="1"/>
  <c r="BF910" i="1"/>
  <c r="BT910" i="1"/>
  <c r="BF911" i="1"/>
  <c r="BT911" i="1"/>
  <c r="BF912" i="1"/>
  <c r="BT912" i="1"/>
  <c r="BT913" i="1"/>
  <c r="BF914" i="1"/>
  <c r="BT914" i="1"/>
  <c r="BF915" i="1"/>
  <c r="BT915" i="1"/>
  <c r="BF916" i="1"/>
  <c r="BT916" i="1"/>
  <c r="BF917" i="1"/>
  <c r="BT917" i="1"/>
  <c r="BF918" i="1"/>
  <c r="BT918" i="1"/>
  <c r="BF919" i="1"/>
  <c r="BT919" i="1"/>
  <c r="BF920" i="1"/>
  <c r="BT920" i="1"/>
  <c r="BF921" i="1"/>
  <c r="BT921" i="1"/>
  <c r="BF922" i="1"/>
  <c r="BT922" i="1"/>
  <c r="BF923" i="1"/>
  <c r="BT923" i="1"/>
  <c r="BF924" i="1"/>
  <c r="BT924" i="1"/>
  <c r="BT925" i="1"/>
  <c r="BT926" i="1"/>
  <c r="BT927" i="1"/>
  <c r="BF928" i="1"/>
  <c r="BT928" i="1"/>
  <c r="BT929" i="1"/>
  <c r="BT930" i="1"/>
  <c r="BT931" i="1"/>
  <c r="BT932" i="1"/>
  <c r="BF933" i="1"/>
  <c r="BT933" i="1"/>
  <c r="BF934" i="1"/>
  <c r="BT934" i="1"/>
  <c r="BF935" i="1"/>
  <c r="BT935" i="1"/>
  <c r="BT936" i="1"/>
  <c r="BF937" i="1"/>
  <c r="BT937" i="1"/>
  <c r="BF938" i="1"/>
  <c r="BT938" i="1"/>
  <c r="BF939" i="1"/>
  <c r="BT939" i="1"/>
  <c r="BF940" i="1"/>
  <c r="BT940" i="1"/>
  <c r="BT941" i="1"/>
  <c r="BF942" i="1"/>
  <c r="BT942" i="1"/>
  <c r="BF943" i="1"/>
  <c r="BT943" i="1"/>
  <c r="BT944" i="1"/>
  <c r="BT945" i="1"/>
  <c r="BT946" i="1"/>
  <c r="BT947" i="1"/>
  <c r="BF948" i="1"/>
  <c r="BT948" i="1"/>
  <c r="BF949" i="1"/>
  <c r="BT949" i="1"/>
  <c r="BF950" i="1"/>
  <c r="BT950" i="1"/>
  <c r="BT951" i="1"/>
  <c r="BF952" i="1"/>
  <c r="BT952" i="1"/>
  <c r="BF953" i="1"/>
  <c r="BT953" i="1"/>
  <c r="BF954" i="1"/>
  <c r="BT954" i="1"/>
  <c r="BF955" i="1"/>
  <c r="BT955" i="1"/>
  <c r="BF956" i="1"/>
  <c r="BT956" i="1"/>
  <c r="BF957" i="1"/>
  <c r="BT957" i="1"/>
  <c r="BT958" i="1"/>
  <c r="BF959" i="1"/>
  <c r="BT959" i="1"/>
  <c r="BT960" i="1"/>
  <c r="BF961" i="1"/>
  <c r="BT961" i="1"/>
  <c r="BT962" i="1"/>
  <c r="BT963" i="1"/>
  <c r="BT964" i="1"/>
  <c r="BT965" i="1"/>
  <c r="BT966" i="1"/>
  <c r="BF967" i="1"/>
  <c r="BT967" i="1"/>
  <c r="BT968" i="1"/>
  <c r="BT969" i="1"/>
  <c r="BF970" i="1"/>
  <c r="BT970" i="1"/>
  <c r="BT971" i="1"/>
  <c r="BF972" i="1"/>
  <c r="BT972" i="1"/>
  <c r="BF973" i="1"/>
  <c r="BT973" i="1"/>
  <c r="BF974" i="1"/>
  <c r="BT974" i="1"/>
  <c r="BF975" i="1"/>
  <c r="BT975" i="1"/>
  <c r="BF976" i="1"/>
  <c r="BT976" i="1"/>
  <c r="BF977" i="1"/>
  <c r="BT977" i="1"/>
  <c r="BF978" i="1"/>
  <c r="BT978" i="1"/>
  <c r="BF979" i="1"/>
  <c r="BT979" i="1"/>
  <c r="BF980" i="1"/>
  <c r="BT980" i="1"/>
  <c r="BF981" i="1"/>
  <c r="BT981" i="1"/>
  <c r="BF982" i="1"/>
  <c r="BT982" i="1"/>
  <c r="BF983" i="1"/>
  <c r="BT983" i="1"/>
  <c r="BT984" i="1"/>
  <c r="BF985" i="1"/>
  <c r="BT985" i="1"/>
  <c r="BT986" i="1"/>
  <c r="BF987" i="1"/>
  <c r="BT987" i="1"/>
  <c r="BF988" i="1"/>
  <c r="BT988" i="1"/>
  <c r="BF989" i="1"/>
  <c r="BT989" i="1"/>
  <c r="BF990" i="1"/>
  <c r="BT990" i="1"/>
  <c r="BF991" i="1"/>
  <c r="BT991" i="1"/>
  <c r="BF992" i="1"/>
  <c r="BT992" i="1"/>
  <c r="BF993" i="1"/>
  <c r="BT993" i="1"/>
  <c r="BF994" i="1"/>
  <c r="BT994" i="1"/>
  <c r="BF995" i="1"/>
  <c r="BT995" i="1"/>
  <c r="BF996" i="1"/>
  <c r="BT996" i="1"/>
  <c r="BF997" i="1"/>
  <c r="BT997" i="1"/>
  <c r="BF998" i="1"/>
  <c r="BT998" i="1"/>
  <c r="BF999" i="1"/>
  <c r="BT999" i="1"/>
  <c r="BF1000" i="1"/>
  <c r="BT1000" i="1"/>
  <c r="BF1001" i="1"/>
  <c r="BT1001" i="1"/>
</calcChain>
</file>

<file path=xl/sharedStrings.xml><?xml version="1.0" encoding="utf-8"?>
<sst xmlns="http://schemas.openxmlformats.org/spreadsheetml/2006/main" count="59692" uniqueCount="9573">
  <si>
    <t>Publication Type</t>
  </si>
  <si>
    <t>Authors</t>
  </si>
  <si>
    <t>Book Authors</t>
  </si>
  <si>
    <t>Book Editors</t>
  </si>
  <si>
    <t>Book Group Authors</t>
  </si>
  <si>
    <t>Author Full Names</t>
  </si>
  <si>
    <t>Book Author Full Names</t>
  </si>
  <si>
    <t>Group Authors</t>
  </si>
  <si>
    <t>Article Title</t>
  </si>
  <si>
    <t>Source Title</t>
  </si>
  <si>
    <t>Book Series Title</t>
  </si>
  <si>
    <t>Book Series Subtitle</t>
  </si>
  <si>
    <t>Language</t>
  </si>
  <si>
    <t>Document Type</t>
  </si>
  <si>
    <t>Conference Title</t>
  </si>
  <si>
    <t>Conference Date</t>
  </si>
  <si>
    <t>Conference Location</t>
  </si>
  <si>
    <t>Conference Sponsor</t>
  </si>
  <si>
    <t>Conference Host</t>
  </si>
  <si>
    <t>Author Keywords</t>
  </si>
  <si>
    <t>Keywords Plus</t>
  </si>
  <si>
    <t>Abstract</t>
  </si>
  <si>
    <t>Addresses</t>
  </si>
  <si>
    <t>Affiliations</t>
  </si>
  <si>
    <t>Reprint Addresses</t>
  </si>
  <si>
    <t>Email Addresses</t>
  </si>
  <si>
    <t>Researcher Ids</t>
  </si>
  <si>
    <t>ORCIDs</t>
  </si>
  <si>
    <t>Funding Orgs</t>
  </si>
  <si>
    <t>Funding Name Preferred</t>
  </si>
  <si>
    <t>Funding Text</t>
  </si>
  <si>
    <t>Cited References</t>
  </si>
  <si>
    <t>Cited Reference Count</t>
  </si>
  <si>
    <t>Times Cited, WoS Core</t>
  </si>
  <si>
    <t>Times Cited, All Databases</t>
  </si>
  <si>
    <t>180 Day Usage Count</t>
  </si>
  <si>
    <t>Since 2013 Usage Count</t>
  </si>
  <si>
    <t>Publisher</t>
  </si>
  <si>
    <t>Publisher City</t>
  </si>
  <si>
    <t>Publisher Address</t>
  </si>
  <si>
    <t>ISSN</t>
  </si>
  <si>
    <t>eISSN</t>
  </si>
  <si>
    <t>ISBN</t>
  </si>
  <si>
    <t>Journal Abbreviation</t>
  </si>
  <si>
    <t>Journal ISO Abbreviation</t>
  </si>
  <si>
    <t>Publication Date</t>
  </si>
  <si>
    <t>Publication Year</t>
  </si>
  <si>
    <t>Volume</t>
  </si>
  <si>
    <t>Issue</t>
  </si>
  <si>
    <t>Part Number</t>
  </si>
  <si>
    <t>Supplement</t>
  </si>
  <si>
    <t>Special Issue</t>
  </si>
  <si>
    <t>Meeting Abstract</t>
  </si>
  <si>
    <t>Start Page</t>
  </si>
  <si>
    <t>End Page</t>
  </si>
  <si>
    <t>Article Number</t>
  </si>
  <si>
    <t>DOI</t>
  </si>
  <si>
    <t>DOI Link</t>
  </si>
  <si>
    <t>Book DOI</t>
  </si>
  <si>
    <t>Early Access Date</t>
  </si>
  <si>
    <t>Number of Pages</t>
  </si>
  <si>
    <t>WoS Categories</t>
  </si>
  <si>
    <t>Web of Science Index</t>
  </si>
  <si>
    <t>Research Areas</t>
  </si>
  <si>
    <t>IDS Number</t>
  </si>
  <si>
    <t>Pubmed Id</t>
  </si>
  <si>
    <t>Open Access Designations</t>
  </si>
  <si>
    <t>Highly Cited Status</t>
  </si>
  <si>
    <t>Hot Paper Status</t>
  </si>
  <si>
    <t>Date of Export</t>
  </si>
  <si>
    <t>UT (Unique WOS ID)</t>
  </si>
  <si>
    <t>Web of Science Record</t>
  </si>
  <si>
    <t>J</t>
  </si>
  <si>
    <t>MOORE, JC; NARITA, H; MAENO, N</t>
  </si>
  <si>
    <t/>
  </si>
  <si>
    <t>A CONTINUOUS 770-YEAR RECORD OF VOLCANIC ACTIVITY FROM EAST ANTARCTICA</t>
  </si>
  <si>
    <t>JOURNAL OF GEOPHYSICAL RESEARCH-ATMOSPHERES</t>
  </si>
  <si>
    <t>English</t>
  </si>
  <si>
    <t>Article</t>
  </si>
  <si>
    <t>ICE CORES; STRATIGRAPHY; SHEET; SNOW; AGE</t>
  </si>
  <si>
    <t>A 100-m ice core from site G 15 (accumulation rate 0.1 m water yr1, mean annual temperature -38-degrees-C) on the Mizuho plateau, Dronning Maud Land, East Antarctica, has been analysed using the dielectric profiling (DEP) technique. The capacitance and conductance of the core were measured at ac frequencies (20 Hz-300 kHz). The high-frequency conductivity profile shows variations that are primarily related to the strong acids derived from volcanic activity. The Tambora (1815) eruption can be identified with the aid of an approximate chronology based on the firm densification rate, other historic eruptions can then be recognised. Beyond about 300-years historical observations are very few, however if a constant overall accumulation rate is assumed, a well-known eruption of 1259 A.D. can be found near the bottom of the core. Other peaks in the conductivity profile can then be assigned dates accurate to within a few years. Using the conductivity profile it is possible to estimate the relative acid deposition fluxes produced by the main eruptions with reasonable accuracy. The estimated acid deposisition fluxes realtive to the Tambora (1815) eruption, of Agung (1963) is 27%, Krakatoa (1883), 25%, the signal of 1601, 28%, and that of 1259, 53%.</t>
  </si>
  <si>
    <t>HOKKAIDO UNIV, INST LOW TEMP SCI, SAPPORO, HOKKAIDO 060, JAPAN</t>
  </si>
  <si>
    <t>Hokkaido University</t>
  </si>
  <si>
    <t>NERC, BRITISH ANTARCTIC SURVEY, HIGH CROSS, MADINGLEY RD, CAMBRIDGE CB3 0ET, ENGLAND.</t>
  </si>
  <si>
    <t>Moore, John C/B-2868-2013</t>
  </si>
  <si>
    <t>Moore, John C/0000-0001-8271-5787</t>
  </si>
  <si>
    <t>AMER GEOPHYSICAL UNION</t>
  </si>
  <si>
    <t>WASHINGTON</t>
  </si>
  <si>
    <t>2000 FLORIDA AVE NW, WASHINGTON, DC 20009 USA</t>
  </si>
  <si>
    <t>2169-897X</t>
  </si>
  <si>
    <t>2169-8996</t>
  </si>
  <si>
    <t>J GEOPHYS RES-ATMOS</t>
  </si>
  <si>
    <t>J. Geophys. Res.-Atmos.</t>
  </si>
  <si>
    <t>SEP 20</t>
  </si>
  <si>
    <t>D9</t>
  </si>
  <si>
    <t>10.1029/91JD01283</t>
  </si>
  <si>
    <t>Meteorology &amp; Atmospheric Sciences</t>
  </si>
  <si>
    <t>Science Citation Index Expanded (SCI-EXPANDED)</t>
  </si>
  <si>
    <t>GH375</t>
  </si>
  <si>
    <t>Green Submitted</t>
  </si>
  <si>
    <t>2024-04-21</t>
  </si>
  <si>
    <t>WOS:A1991GH37500020</t>
  </si>
  <si>
    <t>KENNETT, JP; STOTT, LD</t>
  </si>
  <si>
    <t>ABRUPT DEEP-SEA WARMING, PALAEOCEANOGRAPHIC CHANGES AND BENTHIC EXTINCTIONS AT THE END OF THE PALEOCENE</t>
  </si>
  <si>
    <t>NATURE</t>
  </si>
  <si>
    <t>ISOTOPE DATA; FORAMINIFERA; OXYGEN; OCEAN; PALEOCEANOGRAPHY; EVENTS; IMPACT; MODEL</t>
  </si>
  <si>
    <t>A remarkable oxygen and carbon isotope excursion occurred in Antarctic waters near the end of the Palaeocene (approximately 57.33 Myr ago), indicating rapid global warming and oceanographic changes that caused one of the largest deep-sea benthic extinctions of the past 90 million years. In contrast, the oceanic plankton were largely unaffected, implying a decoupling of the deep and shallow ecosystems. The data suggest that for a few thousand years, ocean circulation underwent fundamental changes producing a transient state that, although brief, had long-term effects on environmental and biotic evolution.</t>
  </si>
  <si>
    <t>UNIV CALIF SANTA BARBARA,DEPT GEOL SCI,SANTA BARBARA,CA 93106; UNIV SO CALIF,DEPT GEOL SCI,LOS ANGELES,CA 90089</t>
  </si>
  <si>
    <t>University of California System; University of California Santa Barbara; University of Southern California</t>
  </si>
  <si>
    <t>KENNETT, JP (corresponding author), UNIV CALIF SANTA BARBARA,INST MARINE SCI,SANTA BARBARA,CA 93106, USA.</t>
  </si>
  <si>
    <t>MACMILLAN MAGAZINES LTD</t>
  </si>
  <si>
    <t>LONDON</t>
  </si>
  <si>
    <t>4 LITTLE ESSEX STREET, LONDON, ENGLAND WC2R 3LF</t>
  </si>
  <si>
    <t>0028-0836</t>
  </si>
  <si>
    <t>Nature</t>
  </si>
  <si>
    <t>SEP 19</t>
  </si>
  <si>
    <t>10.1038/353225a0</t>
  </si>
  <si>
    <t>Multidisciplinary Sciences</t>
  </si>
  <si>
    <t>Science &amp; Technology - Other Topics</t>
  </si>
  <si>
    <t>GF674</t>
  </si>
  <si>
    <t>WOS:A1991GF67400048</t>
  </si>
  <si>
    <t>ANDERSON, LG; HOLBY, O; LINDEGREN, R; OHLSON, M</t>
  </si>
  <si>
    <t>THE TRANSPORT OF ANTHROPOGENIC CARBON-DIOXIDE INTO THE WEDDELL SEA</t>
  </si>
  <si>
    <t>JOURNAL OF GEOPHYSICAL RESEARCH-OCEANS</t>
  </si>
  <si>
    <t>WATER</t>
  </si>
  <si>
    <t>Total carbonate data from the southern Weddell Sea, collected during the Swedish Antarctic Expedition in 1988-1989, has been investigated with respect to its content of anthropogenic carbon dioxide. The measured data was corrected for decay of organic matter by the use of the apparent oxygen utilization and the ratio of carbon to oxygen in organic matter. Correction due to precipitation or dissolution of metal carbonate was not found to be necessary from alkalinity and calcium data. With a combination of the water mass mixing conditions and the atmosphere-ocean carbon dioxide exchange, the anthropogenic input of carbon dioxide has been estimated. The anthropogenic carbon dioxide mean concentration varies in the different water masses as a result of the mixing conditions, from about 36-mu-mol/kg in the Ice Shelf Water to 8-mu-mol/kg in the Antarctic Bottom Water. The data were combined with oceanographic information in order to elucidate the ventilation of carbon dioxide in the Weddell Sea. With the outflow of Ice Shelf Water from the Filchner Depression equal to 0.7 x 10(6) m3/s (Foldvik et al., 1985), the annual transport of anthropogenic carbon amounts to 8 x 10(12) g for this special area. There are indications of other areas with significant deep water formation, but it is unlikely for these to add more than 2 times that of the Filchner Depression. This results in a total sequestering in the Weddell Sea of less than 1% of the annual anthropogenic emission of about 5.5 Gt C.</t>
  </si>
  <si>
    <t>GOTHENBURG UNIV, DEPT ANALYT &amp; MARINE CHEM, S-41296 GOTHENBURG, SWEDEN; CHALMERS UNIV TECHNOL, S-41296 GOTHENBURG, SWEDEN</t>
  </si>
  <si>
    <t>University of Gothenburg; Chalmers University of Technology</t>
  </si>
  <si>
    <t>Anderson, Leif G/D-2263-2009</t>
  </si>
  <si>
    <t>2169-9275</t>
  </si>
  <si>
    <t>2169-9291</t>
  </si>
  <si>
    <t>J GEOPHYS RES-OCEANS</t>
  </si>
  <si>
    <t>J. Geophys. Res.-Oceans</t>
  </si>
  <si>
    <t>SEP 15</t>
  </si>
  <si>
    <t>C9</t>
  </si>
  <si>
    <t>10.1029/91JC01785</t>
  </si>
  <si>
    <t>Oceanography</t>
  </si>
  <si>
    <t>GG239</t>
  </si>
  <si>
    <t>WOS:A1991GG23900003</t>
  </si>
  <si>
    <t>DREWRY, DJ</t>
  </si>
  <si>
    <t>THE ANTARCTIC TREATY SYSTEM IN WORLD-POLITICS - JORGANSENDAHL,A, OSTRENG,W</t>
  </si>
  <si>
    <t>Book Review</t>
  </si>
  <si>
    <t>DREWRY, DJ (corresponding author), BRITISH ANTARCTIC SURVEY,HIGH CROSS,MADINGLEY RD,CAMBRIDGE CB3 0ET,ENGLAND.</t>
  </si>
  <si>
    <t>SEP 12</t>
  </si>
  <si>
    <t>10.1038/353126a0</t>
  </si>
  <si>
    <t>Science Citation Index Expanded (SCI-EXPANDED); Social Science Citation Index (SSCI)</t>
  </si>
  <si>
    <t>GE731</t>
  </si>
  <si>
    <t>Bronze</t>
  </si>
  <si>
    <t>WOS:A1991GE73100039</t>
  </si>
  <si>
    <t>LIVERMORE, RA; TOMLINSON, JS; WOOLLETT, RW</t>
  </si>
  <si>
    <t>UNUSUAL SEA-FLOOR FABRIC NEAR THE BULLARD FRACTURE-ZONE IMAGED BY GLORIA SIDESCAN SONAR</t>
  </si>
  <si>
    <t>RIDGE-TRANSFORM INTERSECTION; TROODOS OPHIOLITE; TRIPLE JUNCTION; PLATE BOUNDARY; FAULT ZONE; TECTONICS; LITHOSPHERE; KINEMATICS; ROTATIONS; CYPRUS</t>
  </si>
  <si>
    <t>THE tectonic fabric of the sea floor created at spreading ridges generally curves in the direction of ridge offset near transform faults, owing to the influence of shearing stress on transform faults. Here we present new GLORIA sidescan sonar images from the South American-Antarctic Ridge, showing fabric to the north of the Bullard transform with a reversed sense of curvature. This curvature, and that observed in an area of older sea floor near the eastern ridge-transform intersection, appears to result from post-emplacement emplacement deformation, caused by the transmission of shear stresses across transforms. The deformation was probably related to a major Early Miocene change in spreading direction, which would have imposed a component of compression on the transforms. Such a sense of curvature has not, to our knowledge, been observed elsewhere on the deep ocean floor, although apparently similar patterns have been reported in ophiolites.</t>
  </si>
  <si>
    <t>LIVERMORE, RA (corresponding author), BRITISH ANTARCTIC SURVEY,NERC,HIGH CROSS,MADINGLEY RD,CAMBRIDGE CB3 0ET,ENGLAND.</t>
  </si>
  <si>
    <t>Livermore, Roy/M-1566-2019</t>
  </si>
  <si>
    <t>10.1038/353158a0</t>
  </si>
  <si>
    <t>WOS:A1991GE73100051</t>
  </si>
  <si>
    <t>KAMB, B</t>
  </si>
  <si>
    <t>RHEOLOGICAL NONLINEARITY AND FLOW INSTABILITY IN THE DEFORMING BED MECHANISM OF ICE STREAM MOTION</t>
  </si>
  <si>
    <t>JOURNAL OF GEOPHYSICAL RESEARCH-SOLID EARTH</t>
  </si>
  <si>
    <t>RESIDUAL STRENGTH; GLACIER; WATER; DEFORMATION; BEHAVIOR; TILL; ANTARCTICA; SHEETS; CLAYS; GLACIOLOGY</t>
  </si>
  <si>
    <t>Contrary to what has recently been assumed in modeling the proposed deforming bed mechanism for the rapid motion of Antarctic ice streams, the rheology of water saturated till is probably highly nonlinear, according to information from soil mechanics and preliminary experiments on till from the base of Ice Stream B. The equivalent flow law exponent n is probably as high as approximately 100, and the nonlinearities of the shear stress and effective pressure dependences are closely linked. The high nonlinearity has important consequences for the deforming bed mechanism. A flow system operating by this mechanism can be unstable as a result of feedback from the generation of basal water by shear heating of basal till. The short-term feedback effect is analyzed for a perturbation in a model ice stream in which the basal meltwater is transported through a distributed system of narrow gap-conduits at the ice-till interface. Although the analysis is approximate and some of the system parameters are poorly known, the results suggest that the deforming bed mechanism is unstable for n &gt; approximately 20. The apparent lack of such an instability in the currently active ice streams implies that their motion is controlled not by the deforming bed mechanism but by some other as yet unidentified mechanism.</t>
  </si>
  <si>
    <t>CALTECH, DIV GEOL &amp; PLANETARY SCI, PASADENA, CA 91125 USA.</t>
  </si>
  <si>
    <t>2169-9313</t>
  </si>
  <si>
    <t>2169-9356</t>
  </si>
  <si>
    <t>J GEOPHYS RES-SOL EA</t>
  </si>
  <si>
    <t>J. Geophys. Res.-Solid Earth</t>
  </si>
  <si>
    <t>SEP 10</t>
  </si>
  <si>
    <t>B10</t>
  </si>
  <si>
    <t>10.1029/91JB00946</t>
  </si>
  <si>
    <t>Geochemistry &amp; Geophysics</t>
  </si>
  <si>
    <t>GH508</t>
  </si>
  <si>
    <t>Green Accepted</t>
  </si>
  <si>
    <t>WOS:A1991GH50800037</t>
  </si>
  <si>
    <t>HECHT, J</t>
  </si>
  <si>
    <t>ANTARCTIC GOLD DUST</t>
  </si>
  <si>
    <t>NEW SCIENTIST</t>
  </si>
  <si>
    <t>Editorial Material</t>
  </si>
  <si>
    <t>NEW SCIENTIST PUBL EXPEDITING INC</t>
  </si>
  <si>
    <t>ELMONT</t>
  </si>
  <si>
    <t>200 MEACHAM AVE, ELMONT, NY 11003</t>
  </si>
  <si>
    <t>0262-4079</t>
  </si>
  <si>
    <t>NEW SCI</t>
  </si>
  <si>
    <t>New Sci.</t>
  </si>
  <si>
    <t>SEP 7</t>
  </si>
  <si>
    <t>GG568</t>
  </si>
  <si>
    <t>WOS:A1991GG56800026</t>
  </si>
  <si>
    <t>BERKO, HN; MCCASLIN, PC; FINLAYSONPITTS, BJ</t>
  </si>
  <si>
    <t>FORMATION OF GAS-PHASE BROMINE COMPOUNDS BY REACTION OF SOLID NABR WITH GASEOUS CLONO2, CL2, AND BRCL AT 298-K</t>
  </si>
  <si>
    <t>JOURNAL OF PHYSICAL CHEMISTRY</t>
  </si>
  <si>
    <t>ANTARCTIC OZONE DEPLETION; HYDROGEN-CHLORIDE; HETEROGENEOUS REACTIONS; LOWER STRATOSPHERE; ACTIVE CHLORINE; ICE SURFACES; HCL; PARTICLES; NITRATE; N2O5</t>
  </si>
  <si>
    <t>The reactions at 298 K of solid NaBr with ClONO2(g), Cl2(g), and BrCl(g) at concentrations of (0.9-19.4) x 10(13) molecules cm-3 as mixtures in He flowing over the salt were investigated. The gaseous products, analyzed by mass spectrometry, were as follows: for the ClONO2 reaction, Br2 initially and subsequently BrCl and Cl2; for the Cl2 reaction, Br2 followed by BrCl; and for the BrCl reaction, Br2. Ion chromatographic analysis did not show significant replacement of bromide by chloride or nitrate in the bulk solid NaBr. Nitrate formation, however, was verified by FTIR in the ClONO2-NaBr reaction. Surface analyses of the reacted NaBr salts were carried out using X-ray photoelectron spectroscopy. Detectable amounts of surface products (&gt; 50% monolayer coverage for chloride) could be seen only when NaBr was exposed to high concentrations of Cl2 for days in a static system. Mechanisms of formation of the gaseous products in these reactions are hypothesized. The potential role of the ClONO2-NaBr reaction in converting both the bromide ion in NaBr and the chlorine atom in ClONO2 into highly photochemically labile gaseous compounds in the troposphere and stratosphere is discussed.</t>
  </si>
  <si>
    <t>CALIF STATE UNIV FULLERTON,DEPT CHEM &amp; BIOCHEM,FULLERTON,CA 92634; UNOCAL,DIV SCI &amp; TECHNOL,BREA,CA 92621</t>
  </si>
  <si>
    <t>California State University System; California State University Fullerton</t>
  </si>
  <si>
    <t>Berko, Henry N/0000-0003-3936-7558</t>
  </si>
  <si>
    <t>AMER CHEMICAL SOC</t>
  </si>
  <si>
    <t>1155 16TH ST, NW, WASHINGTON, DC 20036</t>
  </si>
  <si>
    <t>0022-3654</t>
  </si>
  <si>
    <t>J PHYS CHEM-US</t>
  </si>
  <si>
    <t>J. Phys. Chem.</t>
  </si>
  <si>
    <t>SEP 5</t>
  </si>
  <si>
    <t>10.1021/j100171a041</t>
  </si>
  <si>
    <t>Chemistry, Physical</t>
  </si>
  <si>
    <t>Chemistry</t>
  </si>
  <si>
    <t>GE383</t>
  </si>
  <si>
    <t>WOS:A1991GE38300041</t>
  </si>
  <si>
    <t>AARONS, J; FOSTER, JC; RODGER, AS</t>
  </si>
  <si>
    <t>AURORAL AND SUBAURORAL F-LAYER IRREGULARITIES AND HIGH PLASMA CONVECTION DURING THE MAGNETICALLY ACTIVE PERIODS OF 17-24 SEPTEMBER 1984</t>
  </si>
  <si>
    <t>ANNALES GEOPHYSICAE-ATMOSPHERES HYDROSPHERES AND SPACE SCIENCES</t>
  </si>
  <si>
    <t>MID-LATITUDE TROUGH; REGION IRREGULARITIES; IONOSPHERIC IRREGULARITIES; QUANTITATIVE SIMULATION; MAGNETOSPHERIC SUBSTORM; SCINTILLATION; PRECIPITATION; EDGE</t>
  </si>
  <si>
    <t>Using observations of F-layer irregularities by satellite scintillation and spread-F techniques, three magnetic storm periods were studied for their adherence to instability processes. The data on irregularities taken from auroral and sub-auroral locations were compared with electron temperature (T(e)), electron density (N(e)), and ion convection using observations of the Millstone Hill incoherent scatter radar during the Equinox Transition Period of 17-24 September 1984. Periods when shear convection patterns were observed were correlated with the irregularities but the most significant correlation was with high convection velocities. Gradients of T(e) and N(e) were examined as a function of latitude and of time and the possible invocation of gradient drift and current convective instabilities assessed for particular periods. During the times of the Harang discontinuity, irregularity levels were a minimum; this corresponded to a previously-noted dip in convection velocity at higher latitudes during periods when K(p) &gt; 4. The irregularity minimum in this time period is validated by earlier observation of radio star and satellite scintillation.</t>
  </si>
  <si>
    <t>MIT,HAYSTACK OBSERV,ATMOSPHER SCI GRP,WESTFORD,MA 01886; NERC,BRITISH ANTARCTIC SURVEY,CAMBRIDGE CB3 0ET,ENGLAND</t>
  </si>
  <si>
    <t>Massachusetts Institute of Technology (MIT); UK Research &amp; Innovation (UKRI); Natural Environment Research Council (NERC); NERC British Antarctic Survey</t>
  </si>
  <si>
    <t>AARONS, J (corresponding author), BOSTON UNIV,CTR SPACE PHYS,725 COMMONWEALTH AVE,BOSTON,MA 02215, USA.</t>
  </si>
  <si>
    <t>SPRINGER VERLAG</t>
  </si>
  <si>
    <t>NEW YORK</t>
  </si>
  <si>
    <t>175 FIFTH AVE, NEW YORK, NY 10010</t>
  </si>
  <si>
    <t>0992-7689</t>
  </si>
  <si>
    <t>ANN GEOPHYS</t>
  </si>
  <si>
    <t>Ann. Geophys.-Atmos. Hydrospheres Space Sci.</t>
  </si>
  <si>
    <t>SEP</t>
  </si>
  <si>
    <t>Astronomy &amp; Astrophysics; Geosciences, Multidisciplinary; Meteorology &amp; Atmospheric Sciences</t>
  </si>
  <si>
    <t>Astronomy &amp; Astrophysics; Geology; Meteorology &amp; Atmospheric Sciences</t>
  </si>
  <si>
    <t>GG139</t>
  </si>
  <si>
    <t>WOS:A1991GG13900006</t>
  </si>
  <si>
    <t>KISHINO, H; KATO, H; KASAMATSU, F; FUJISE, Y</t>
  </si>
  <si>
    <t>DETECTION OF HETEROGENEITY AND ESTIMATION OF POPULATION CHARACTERISTICS FROM THE FIELD SURVEY DATA - 1987/88 JAPANESE FEASIBILITY STUDY OF THE SOUTHERN-HEMISPHERE MINKE WHALES</t>
  </si>
  <si>
    <t>ANNALS OF THE INSTITUTE OF STATISTICAL MATHEMATICS</t>
  </si>
  <si>
    <t>LINE TRANSECT; POPULATION ABUNDANCE; HETEROGENEITY OF BIOLOGICAL PARAMETERS; POST STRATIFICATION; BOOTSTRAP RESAMPLING; MODEL SELECTION; AIC</t>
  </si>
  <si>
    <t>DISTANCE MODELS</t>
  </si>
  <si>
    <t>To get reliable information of the age structure of whale population, Japan conducted a feasibility study of scientific research in the Antarctic in 1987/88. Though the sample was not large enough, it was the first data free from the problem of selectivity and whaling ground bias. From the analysis, it was found that the biological characteristics are highly heterogeneous spatially or other ways. Considering this, we recognize that the survey should be designed to collect the sample from the whole research area uniformly to obtain unbiased estimates of population characteristics. However, in an actual biological field survey, it is difficult to keep the sampling fractions precisely the same for each sampling units. Therefore, it is important to detect the heterogeneity in the sample, and poststratify the data corresponding to the heterogeneity. The methodology of the estimation and model evaluation presented here will be useful for the development of biological field survey in general.</t>
  </si>
  <si>
    <t>INST STAT MATH,MINATO KU,TOKYO 106,JAPAN; NATL RES INST FAR SEAS FISHERIES,SHIMIZU,SHIZUOKA 424,JAPAN; INST CETACEAN RES,TOKYO 136,JAPAN</t>
  </si>
  <si>
    <t>Research Organization of Information &amp; Systems (ROIS); Institute of Statistical Mathematics (ISM) - Japan; Japan Fisheries Research &amp; Education Agency (FRA)</t>
  </si>
  <si>
    <t>Kishino, Hirohisa/U-9311-2019</t>
  </si>
  <si>
    <t>KLUWER ACADEMIC PUBL</t>
  </si>
  <si>
    <t>DORDRECHT</t>
  </si>
  <si>
    <t>SPUIBOULEVARD 50, PO BOX 17, 3300 AA DORDRECHT, NETHERLANDS</t>
  </si>
  <si>
    <t>0020-3157</t>
  </si>
  <si>
    <t>ANN I STAT MATH</t>
  </si>
  <si>
    <t>Ann. Inst. Stat. Math.</t>
  </si>
  <si>
    <t>10.1007/BF00053365</t>
  </si>
  <si>
    <t>Statistics &amp; Probability</t>
  </si>
  <si>
    <t>Mathematics</t>
  </si>
  <si>
    <t>GK597</t>
  </si>
  <si>
    <t>WOS:A1991GK59700002</t>
  </si>
  <si>
    <t>LAWS, R</t>
  </si>
  <si>
    <t>ANTARCTIC POLITICS AND SCIENCE ARE COMING INTO CONFLICT</t>
  </si>
  <si>
    <t>ANTARCTIC SCIENCE</t>
  </si>
  <si>
    <t>BLACKWELL SCIENCE LTD</t>
  </si>
  <si>
    <t>OXFORD</t>
  </si>
  <si>
    <t>OSNEY MEAD, OXFORD, OXON, ENGLAND OX2 0EL</t>
  </si>
  <si>
    <t>0954-1020</t>
  </si>
  <si>
    <t>ANTARCT SCI</t>
  </si>
  <si>
    <t>Antarct. Sci.</t>
  </si>
  <si>
    <t>10.1017/S0954102091000287</t>
  </si>
  <si>
    <t>Environmental Sciences; Geography, Physical; Geosciences, Multidisciplinary</t>
  </si>
  <si>
    <t>Environmental Sciences &amp; Ecology; Physical Geography; Geology</t>
  </si>
  <si>
    <t>GD355</t>
  </si>
  <si>
    <t>WOS:A1991GD35500001</t>
  </si>
  <si>
    <t>CRIPPS, GC; PRIDDLE, J</t>
  </si>
  <si>
    <t>HYDROCARBONS IN THE ANTARCTIC MARINE-ENVIRONMENT</t>
  </si>
  <si>
    <t>Review</t>
  </si>
  <si>
    <t>ALIPHATIC; ANTARCTICA; ECOSYSTEM; ENVIRONMENT; HYDROCARBON; POLLUTION; POLYAROMATIC</t>
  </si>
  <si>
    <t>The Antarctic marine ecosystem contains low concentrations of a range of hydrocarbons, overwhelmingly biogenic in origin. The low natural levels of hydrocarbons and the small amount of local human activity make the Antarctic marine ecosystem suitable as a yardstick against which future global pollution by hydrocarbons can be assessed. At present, contamination is very low and difficult to resolve against the background. Local pollution is restricted to a very few events. A systematic programme with a clear definition of the natural background is proposed to monitor both global and local pollution.</t>
  </si>
  <si>
    <t>CRIPPS, GC (corresponding author), BRITISH ANTARCTIC SURVEY,NERC,HIGH CROSS,MADINGLEY RD,CAMBRIDGE CB3 0ET,ENGLAND.</t>
  </si>
  <si>
    <t>10.1017/S0954102091000299</t>
  </si>
  <si>
    <t>WOS:A1991GD35500002</t>
  </si>
  <si>
    <t>BREY, T</t>
  </si>
  <si>
    <t>POPULATION-DYNAMICS OF STERECHINUS-ANTARCTICUS (ECHINODERMATA, ECHINOIDEA) ON THE WEDDELL SEA SHELF AND SLOPE, ANTARCTICA</t>
  </si>
  <si>
    <t>BENTHIC INVERTEBRATES; GONAD PRODUCTION; GROWTH RATE</t>
  </si>
  <si>
    <t>Sterechinus antarcticus inhabits the shelf and the slope of the Weddell Sea and is the predominant echinoid between 450 and 1200 m. Growth lines visible in the half pyramids of the Aristotle's lantern were interpreted as annual growth marks. A Von Bertalanffy growth function was fitted to age-diameter data of 217 specimens (D infinity = 82.4 mm, K = 0.017 y-1, t0 = 1.633 y). Based on 92 trawl samples, a representative size-frequency distriution of S. antarcticus was established. From the growth curve, the size-frequency sample and diameter - weight regressions, mortality and somatic productivity of S. antarcticus were calculated by a size-converted catch curve and the weight specific growth rate method. Gonadal productivity was estimated by an average value for reproductive output of cold water echinoderms. Mortality rate Z as well as somatic P/B ratio amounted to 0.07 y-1. Annual somatic production was estimated as 0.3 mg m-2 y-1, and annual gonadal production as 0.25 mg m-2 y-1 between 100 and 1200 m (0.6 and 0.5 mg m-2 y-1 between 450 and 1200 m).</t>
  </si>
  <si>
    <t>BREY, T (corresponding author), ALFRED WEGENER INST POLAR &amp; MARINE RES,W-2850 BREMERHAVEN,GERMANY.</t>
  </si>
  <si>
    <t>Brey, Thomas/0000-0002-6345-2851</t>
  </si>
  <si>
    <t>10.1017/S0954102091000305</t>
  </si>
  <si>
    <t>WOS:A1991GD35500003</t>
  </si>
  <si>
    <t>DAVEY, MC; CLARKE, KJ</t>
  </si>
  <si>
    <t>THE SPATIAL-DISTRIBUTION OF MICROALGAE ON ANTARCTIC FELL-FIELD SOILS</t>
  </si>
  <si>
    <t>CYANOBACTERIA; NOSTOC; PHORMIDIUM; PINNULARIA; SPATIAL DISTRIBUTION; VERTICAL MIGRATION</t>
  </si>
  <si>
    <t>The horizontal and vertical distributions of cyanobacteria and algae on soil polygons on Signy Island were investigated. Soil chlorophyll concentrations increased from the centre to the edge of the polygons. Similar distributions of the non-motile genera, such as Pseudanabaena and Nostoc, were observed, whereas the motile taxa, Phormidium and Pinnularia, were evenly distributed across the polygon. Phormidium autumnale was the most widespread taxon, and other Oscillatoriaceae were also important, although large differences in community composition between polygons were observed Most of the algal biomass was concentrated near the surface of the soil, although chlorophyll degradation products were found to depths of up to 8 cm. Examination of the soil profile by fluorescence microscopy indicated that a large proportion of the microflora occurred in the zone 0-1 mm below the surface, and scanning electron microscopy confirmed that few algae occurred on the soil surface. It is suggested that this may be a desiccation-avoidance strategy. Vertical migration of the motile microalgae to the soil surface was not observed in the field, but could be induced in the laboratory in the presence of excess water, although no diel cycle to this movement was observed.</t>
  </si>
  <si>
    <t>DAVEY, MC (corresponding author), BRITISH ANTARCTIC SURVEY,NERC,HIGH CROSS,MADINGLEY RD,CAMBRIDGE CB3 0ET,ENGLAND.</t>
  </si>
  <si>
    <t>10.1017/S0954102091000317</t>
  </si>
  <si>
    <t>WOS:A1991GD35500004</t>
  </si>
  <si>
    <t>HAWES, I; BRAZIER, P</t>
  </si>
  <si>
    <t>FRESH-WATER STREAM ECOSYSTEMS OF JAMES-ROSS ISLAND, ANTARCTICA</t>
  </si>
  <si>
    <t>ALGAL ASSEMBLAGES; CYANOBACTERIA; DIEL VARIATION; PHOTOSYNTHESIS</t>
  </si>
  <si>
    <t>The freshwater streams of James Ross Island share many of the features common to other Antarctic streams. There is a diel variation in temperature and discharge, which follows the daily insolation cycle; catchments are barren; stream vegetation is predominantly algal, comprising mat-forming cyanobacteria and filamentous chlorophytes; and physical factors, particularly turbidity and bed stability are important in determining biomass and composition of algal assemblages. Nutrient concentrations vary from stream to stream and over a diel cycle, with minimum dissolved N in the late afternoon. Biomass attained and photosynthetic and respiratory rates are also comparable to those recorded in other Antarctic streams, with low productivity/biomass ratios in perennial assemblages.</t>
  </si>
  <si>
    <t>HAWES, I (corresponding author), DSIR,TAUPO RES LAB,TUWHARETOA ST,POB 415,TAUPO,NEW ZEALAND.</t>
  </si>
  <si>
    <t>Hawes, Ian/0000-0003-2471-6903</t>
  </si>
  <si>
    <t>10.1017/S0954102091000329</t>
  </si>
  <si>
    <t>WOS:A1991GD35500005</t>
  </si>
  <si>
    <t>KAPPEN, L; BREUER, M</t>
  </si>
  <si>
    <t>ECOLOGICAL AND PHYSIOLOGICAL INVESTIGATIONS IN CONTINENTAL ANTARCTIC CRYPTOGAMS .2. MOISTURE RELATIONS AND PHOTOSYNTHESIS OF LICHENS NEAR CASEY STATION, WILKES LAND</t>
  </si>
  <si>
    <t>CONTINENTAL ANTARCTICA; LICHENS; PHOTOSYNTHESIS; SNOW; THALLUS WATER CONTENT</t>
  </si>
  <si>
    <t>In the second of three field studies on the ecology and physiology of lichens on Clark Peninsula, Wilkes Land, Antarctica, photosynthetic activity due to natural and artificial soaking of lichen thalli was investigated. Gravimetric measurements were used to quantify water uptake by lichens in contact with snow or ice. Quantum flux density under a 15 cm thick layer of snow can reach light saturation for net photosynthesis of Usnea splacelata at temperatures around 0-degrees-C. Measurements with a steady-state CO2 diffusion porometer in the field reveal that, in Usnea antarctica, Umbilicaria decussata, and U. aprina, the optimum water content for net photosynthesis was 75-115 % d.wt. after the thalli were sprayed with water or submerged. The depression of net photosynthesis at super-optimal water content was strong in these species. In naturally soaked Usnea sphacelata this depression was less apparent. The water content resulting from contact with snow is frequently near the optimum for photosynthesis. In lichens of continental Antarctica it seems that super-optimal water contents are the exception rather than the rule.</t>
  </si>
  <si>
    <t>KAPPEN, L (corresponding author), UNIV KIEL,INST POLAROKOL,OLSHAUSENSTR 40,W-2300 KIEL 1,GERMANY.</t>
  </si>
  <si>
    <t>10.1017/S0954102091000330</t>
  </si>
  <si>
    <t>WOS:A1991GD35500006</t>
  </si>
  <si>
    <t>MIQUEL, JC</t>
  </si>
  <si>
    <t>DISTRIBUTION AND ABUNDANCE OF POSTLARVAL KRILL (EUPHAUSIA-SUPERBA DANA) NEAR PRYDZ BAY IN SUMMER WITH REFERENCE TO ENVIRONMENTAL-CONDITIONS</t>
  </si>
  <si>
    <t>ANTARCTICA; BIOMASS; KRILL DENSITY; HYDROLOGY; REPRODUCTION; PHYTOPLANKTON</t>
  </si>
  <si>
    <t>Data on the distribution, abundance and population structure of krill in the Prydz Bay area during January-February 1985 are considered in relation to hydrography and phytoplankton standing stocks. Stratified mean density and biomass estimated for the whole surveyed area from RMT-8 hauls were among the lowest recorded (3.3 individuals 1000 m-3 and 3.1 g 1000 m-3) confirming Prydz Bay as a low krill abundance area in the Southern Ocean. Age cohorts 1+ to 4+ were present, the size of the animals increased from south to north and juveniles were mostly found in surface waters near the pack-ice. Adults were in an active reproductive phase: 98% of the females were mated and 35% were ready to spawn whereas 86% of the males carried spermatophores. Breeding was taking place in oceanic waters over deep zones with the spawning season limited to January-April. Phytoplankton biomass was also very low in the area (mean of 29 mg Chl a m-2 in the upper 200 m) and currents speed low, never reaching 10 cm s-1. Krill distribution was strongly related to water circulation pattern but not related to phytoplankton distribution.</t>
  </si>
  <si>
    <t>MIQUEL, JC (corresponding author), INT ATOM ENERGY AGCY,INT LAB MARINE RADIOACT,19 AV CASTELLANS,MONACO,MONACO.</t>
  </si>
  <si>
    <t>10.1017/S0954102091000342</t>
  </si>
  <si>
    <t>WOS:A1991GD35500007</t>
  </si>
  <si>
    <t>BIRKENMAJER, K; FRANCALANCI, L; PECCERILLO, A</t>
  </si>
  <si>
    <t>PETROLOGICAL AND GEOCHEMICAL CONSTRAINTS ON THE GENESIS OF MESOZOIC CENOZOIC MAGMATISM OF KING-GEORGE ISLAND, SOUTH SHETLAND ISLANDS, ANTARCTICA</t>
  </si>
  <si>
    <t>ANTARCTICA; CALC-ALKALINE MAGMATISM; KING-GEORGE ISLAND; PETROGENESIS</t>
  </si>
  <si>
    <t>Petrological and geochemical data are reported for a series of Late Cretaceous-Middle Miocene volcanic, hypabyssal and intrusive rocks from King George Island (KGI) and from nearby Ridley Island, South Shetland Islands. Major element data indicate a calc-alkaline, basic to intermediate composition for the analysed samples. Although emplaced on a continental margin, the KGI rocks generally display low abundances of incompatible trace elements, close to those typically observed in calc-alkaline suites erupted in intraoceanic island arcs. A few samples have a significant negative Ce anomaly. Many incompatible elements define smooth positive trends on interelemental variation diagrams which suggests that magmas erupted at different times on KGI maintained a rather constant composition in terms of incompatible element ratios. Geochemical modelling, based on Sr isotope ratios and incompatible element ratios, suggests that the primary calc-alkaline magmas of KGI were all generated in an upper mantle modified by addition of small amounts of pelagic sediments dragged down by subduction processes.</t>
  </si>
  <si>
    <t>BIRKENMAJER, K (corresponding author), POLISH ACAD SCI,INST GEOL SCI,UL SENACKA 3,PL-31002 KRAKOW,POLAND.</t>
  </si>
  <si>
    <t>Francalanci, Lorella/0000-0002-4825-9914</t>
  </si>
  <si>
    <t>10.1017/S0954102091000354</t>
  </si>
  <si>
    <t>WOS:A1991GD35500008</t>
  </si>
  <si>
    <t>JERZMANSKA, A</t>
  </si>
  <si>
    <t>1ST ARTICULATED TELEOST FISH FROM THE PALEOGENE OF WEST ANTARCTICA</t>
  </si>
  <si>
    <t>CLUPEIDS; FOSSIL FISH; LA-MESETA FORMATION; TELEOSTS; PALEOGENE; SEYMOUR ISLAND</t>
  </si>
  <si>
    <t>Marambionella andreae gen. et sp. nov. from the La Meseta Formation (Upper Eocene -?Lower Oligocene) on Seymour Island is the first fossil clupeid found in Antarctica and the first articulated teleost from the Antarctic Paleogene. It shows a mosaic of similarities and differences compared with various clupeid genera. This and the uncertainty about the polarity of characters within clupeids do not allow precise assessment of the phylogenetic relationships of Marambionella.</t>
  </si>
  <si>
    <t>JERZMANSKA, A (corresponding author), UNIV WROCLAW,INST ZOOL,SIENKIEWICZA 21,PL-50335 WROCLAW,POLAND.</t>
  </si>
  <si>
    <t>10.1017/S0954102091000366</t>
  </si>
  <si>
    <t>WOS:A1991GD35500009</t>
  </si>
  <si>
    <t>WAGNER, S; LINDNER, H</t>
  </si>
  <si>
    <t>INTERPRETATION OF GEOMAGNETIC ANOMALIES IN DRONNING-MAUD LAND, EAST ANTARCTICA</t>
  </si>
  <si>
    <t>GEOPHYSICS OF THE CRUST; MAGSAT; MAGNETIC MODELING; SCHIRMACHER OASIS</t>
  </si>
  <si>
    <t>The geomagnetic field pattern in the vicinity of Georg Forster station, Antarctica, is discussed. Induced magnetization is assumed to model the regional minimum in the total field intensity (MAGSAT) located here, and an associated anomalous body at a depth of 50 km is calculated and interpreted. This model is, however, discounted in favour of a cross section derived from a meridional ground magnetic profile recorded over a distance of about 200 km. The most striking features of the profile are positive anomalies over the ice shelf which are explained by dykes of basic rocks emanating from the lower crust and from the mantle. The derived crustal structure reflects a transition from continental crust to transitional type crust.</t>
  </si>
  <si>
    <t>WAGNER, S (corresponding author), ADOLF SCHMIDT OBSERV GEOMAGNETISM NIEMEGK,HEINRICH HERTZ INST ATMOSPHER RES &amp; GEOMAGNETISM,O-1824 NIEMEGK,GERMANY.</t>
  </si>
  <si>
    <t>10.1017/S0954102091000378</t>
  </si>
  <si>
    <t>WOS:A1991GD35500010</t>
  </si>
  <si>
    <t>WARD, DJ; GRANDE, L</t>
  </si>
  <si>
    <t>CHIMAEROID FISH REMAINS FROM SEYMOUR ISLAND, ANTARCTIC PENINSULA</t>
  </si>
  <si>
    <t>ANTARCTICA; CHIMERA; CHIMAERIDAE; HOLOCEPHALI; ISCHYODUS</t>
  </si>
  <si>
    <t>Ischyodus dolloiLeriche 1902, the youngest record of the species, and Chimaera seymourensis sp. nov. are described from the La Meseta Formation, Late Eocene of Seymour Island, Antarctic Peninsula.</t>
  </si>
  <si>
    <t>10.1017/S095410209100038X</t>
  </si>
  <si>
    <t>WOS:A1991GD35500011</t>
  </si>
  <si>
    <t>HOOKER, JJ; MILNER, AC; SEQUEIRA, SEK</t>
  </si>
  <si>
    <t>AN ORNITHOPOD DINOSAUR FROM THE LATE CRETACEOUS OF WEST ANTARCTICA</t>
  </si>
  <si>
    <t>Note</t>
  </si>
  <si>
    <t>HOOKER, JJ (corresponding author), NAT HIST MUSEUM,DEPT PALAEONTOL,CROMWELL RD,LONDON SW7 5BD,ENGLAND.</t>
  </si>
  <si>
    <t>10.1017/S0954102091000391</t>
  </si>
  <si>
    <t>WOS:A1991GD35500012</t>
  </si>
  <si>
    <t>ZIBORDI, G; MELONI, GP</t>
  </si>
  <si>
    <t>CLASSIFICATION OF ANTARCTIC SURFACES USING AVHRR DATA - A MULTISPECTRAL APPROACH</t>
  </si>
  <si>
    <t>ADVANCED VERY HIGH RESOLUTION RADIOMETER; CLOUDS; LAND ICE; REMOTE SENSING; SEA ICE</t>
  </si>
  <si>
    <t>The mapping of sea, land ice, sea ice and clouds, from Advanced Very High Resolution Radiometer (AVHRR) images taken over Antarctica in daylight is investigated and a classification scheme is proposed on the basis of thresholds retrieved from multispectral patterns of representative data. The scheme, which can be used for real time analysis of AVHRR images in scientific and logistic activities, gives satisfactory separation of different categories. Major misclassification occurs between ice clouds and land ice because of their very similar spectral signature in the AVHRR channels. Comparison of classified samples, obtained from visual inspection of images and from application of the scheme, exhibits a confusion matrix with accuracy A = 92% over areas almost free from ice clouds.</t>
  </si>
  <si>
    <t>ZIBORDI, G (corresponding author), NATL RES COUNCIL,INST STUDY GEOPHYS &amp; ENVIRONM METHODOL,VIA EMILIA EST 770,I-41100 MODENA,ITALY.</t>
  </si>
  <si>
    <t>Zibordi, Giuseppe/0000-0002-2253-1828</t>
  </si>
  <si>
    <t>10.1017/S0954102091000408</t>
  </si>
  <si>
    <t>WOS:A1991GD35500013</t>
  </si>
  <si>
    <t>FRANZMANN, PD; HOPFL, P; WEISS, N; TINDALL, BJ</t>
  </si>
  <si>
    <t>PSYCHOTROPHIC, LACTIC ACID-PRODUCING BACTERIA FROM ANOXIC WATERS IN ACE LAKE, ANTARCTICA - CARNOBACTERIUM-FUNDITUM SP-NOV AND CARNOBACTERIUM-ALTERFUNDITUM SP-NOV</t>
  </si>
  <si>
    <t>ARCHIVES OF MICROBIOLOGY</t>
  </si>
  <si>
    <t>CARNOBACTERIUM; CARNOBACTERIUM-FUNDITUM; CARNOBACTERIUM-ALTERFUNDITUM; ANTARCTICA; PSYCHROTROPHY; LACTIC ACID BACTERIA; 16S RIBOSOMAL-RNA</t>
  </si>
  <si>
    <t>ROD-SHAPED BACTERIA; RIBOSOMAL-RNA GENE; NUCLEOTIDE-SEQUENCE; DNA</t>
  </si>
  <si>
    <t>Heterofermentative, lactic acid-producing, gram-positive, motile bacteria were isolated from the waters of Ace Lake, Antarctica. All strains produced virtually only L(+)lactic acid from D(+)glucose. D(-)ribose was fermented to lactic, acetic, and formic acids, and ethanol. Cell walls contained meso-diaminopimaleic acid. The strains did not grow at 30-degrees-C and were psychrotrophic. Whole cells contained 18:1 cis 9 as a major component of their fatty acids. At 20-degrees-C, the strains grew better anaerobically than aerobically and all strains lacked catalase, oxidase and respiratory lipoquinones. DNA that coded for most of the 16S rRNA gene of one of the strains was amplified by the polymerase chain reaction and sequenced. The strain was phylogenetically most closely related to Carnobacterium mobile (K(nuc) = 0.0214). The isolates separated into two phenotypes. DNA/DNA homology studies determined on a representative from each phenotype showed low homology between the phenotypes (38 +/- 8%), and with Carnobacterium mobile (26 +/- 2%, 34 +/- 2%). Carnobacterium funditum sp. nov. produced acid from mannitol, trehalose, but not amygdalin. The G + C content of -the DNA was 32-34%, and the Type strain is DSM 5970 (= ACAM 312). Carnobacterium alterfunditum sp. nov. produced acid weakly from amygdalin but not from mannitol or trehalose. The G + C content was 33-34%, and the Type strain is DSM 5972 (= ACAM 313).</t>
  </si>
  <si>
    <t>GESELL BIOTECHNOL FORSCH GMBH,W-3300 BRAUNSCHWEIG,GERMANY; UNIV TASMANIA,AUSTRALIAN COLLECT ANTARCTIC MICROORGANISMS,HOBART,TAS 7001,AUSTRALIA</t>
  </si>
  <si>
    <t>Gesellschaft fur Biotechnologische Forschung mbH; University of Tasmania</t>
  </si>
  <si>
    <t>FRANZMANN, PD (corresponding author), DEUTSCH SAMML MIKROORGANISMEN &amp; ZELLKULTUREN MBH,W-3300 BRAUNSCHWEIG,GERMANY.</t>
  </si>
  <si>
    <t>0302-8933</t>
  </si>
  <si>
    <t>ARCH MICROBIOL</t>
  </si>
  <si>
    <t>Arch. Microbiol.</t>
  </si>
  <si>
    <t>10.1007/BF00262994</t>
  </si>
  <si>
    <t>Microbiology</t>
  </si>
  <si>
    <t>GF331</t>
  </si>
  <si>
    <t>WOS:A1991GF33100003</t>
  </si>
  <si>
    <t>OLIVER, NHS; HOLCOMBE, RJ; HILL, EJ; PEARSON, PJ</t>
  </si>
  <si>
    <t>TECTONO-METAMORPHIC EVOLUTION OF THE MARY KATHLEEN FOLD BELT, NORTHWEST QUEENSLAND - A REFLECTION OF MANTLE PLUME PROCESSES</t>
  </si>
  <si>
    <t>AUSTRALIAN JOURNAL OF EARTH SCIENCES</t>
  </si>
  <si>
    <t>CRUSTAL EVOLUTION; DEFORMATION; EXTENSION; MANTLE PLUME; MARY KATHLEEN; MT ISA; PROTEROZOIC; QUEENSLAND; REGIONAL METAMORPHISM; SHORTENING</t>
  </si>
  <si>
    <t>MOUNT ISA-INLIER; CENTRAL AUSTRALIA; THERMODYNAMIC PROPERTIES; REGIONAL METAMORPHISM; ARUNTA INLIER; STABILITY; GARNET; SYSTEM; GEOTHERMOMETRY; EQUILIBRIA</t>
  </si>
  <si>
    <t>The Proterozoic Mary Kathleen Fold Belt is one of the most intensely deformed fold belts within the Mt Isa Inlier (northwest Queensland), and contains key evidence for both extension and shortening, as well as a protracted thermal history culminating in a high temperature, low pressure amphibolite facies metamorphism. An early phase of extension (1780-1730 Ma) may have initially been responsible for basin development, and was subsequently associated with intense ductile shearing and multiple magma injection in a lower plate, and minor folding, extensional fracturing and emplacement of discrete intrusions in a more brittle upper plate. The subsequent regional deformation (D2) and metamorphism (1600-1500 Ma) involved east-west directed compression, locally producing a variety of fold interference patterns by overprinting of F1 folds. This deformation resulted in tight folding of the early zone of high D1 strains into a large anticlinorium (the Wonga Belt). East of this zone, the effects of D2 dominate. The peak of regional amphibolite facies metamorphism (550-650-degrees-C, 300-400 MPa) was synchronous with the F2 folding event. Retrogression (and F3 deformation) involved initial isobaric cooling, in common with some other Australian and Antarctic Proterozoic terranes. The belt is thus dissimilar in many regards to modern fold belts developed during plate collisional tectonics. The two-phase history of extension and shortening, with both phases involving elevated geothermal gradients, is explained in terms of a mantle-plume model in an intra-cratonic setting. The extension is inferred to be a consequence of mantle-plume ascent, with subsequent shortening due to thermal decay as the plume subsided. Elevated geotherms in the shortening phase may have been generated by magma underplating at the base of the lithosphere, delamination of the lithosphere, upward magma migration, and/or redistribution of radiogenic elements by magmatism. The general similarity of tectono-thermal styles and synchroneity of radiogenic age groupings across many Australian mid-Proterozoic regions suggests that this proposed two-phase process may have been an important factor in Proterozoic crustal evolution.</t>
  </si>
  <si>
    <t>UNIV QUEENSLAND,DEPT GEOL &amp; MINERAL,ST LUCIA,QLD 4067,AUSTRALIA</t>
  </si>
  <si>
    <t>University of Queensland</t>
  </si>
  <si>
    <t>OLIVER, NHS (corresponding author), MONASH UNIV,DEPT EARTH SCI,CLAYTON,VIC 3168,AUSTRALIA.</t>
  </si>
  <si>
    <t>Hill, Evelyn/C-3679-2008</t>
  </si>
  <si>
    <t>Hill, Evelyn/0000-0003-2784-0686</t>
  </si>
  <si>
    <t>BLACKWELL SCIENCE</t>
  </si>
  <si>
    <t>CARLTON</t>
  </si>
  <si>
    <t>54 UNIVERSITY ST, P O BOX 378, CARLTON VICTORIA 3053, AUSTRALIA</t>
  </si>
  <si>
    <t>0812-0099</t>
  </si>
  <si>
    <t>AUST J EARTH SCI</t>
  </si>
  <si>
    <t>Aust. J. Earth Sci.</t>
  </si>
  <si>
    <t>10.1080/08120099108727982</t>
  </si>
  <si>
    <t>Geosciences, Multidisciplinary</t>
  </si>
  <si>
    <t>Geology</t>
  </si>
  <si>
    <t>GP104</t>
  </si>
  <si>
    <t>WOS:A1991GP10400004</t>
  </si>
  <si>
    <t>LLANO, GA</t>
  </si>
  <si>
    <t>LAMB,I,MACKENZIE, (ELKE-MACKENZIE) (1911-1990)</t>
  </si>
  <si>
    <t>BRYOLOGIST</t>
  </si>
  <si>
    <t>Item About an Individual</t>
  </si>
  <si>
    <t>The noted British-American lichenologist, I. Mackenzie Lamb, produced many scientific publications of lasting value, including outstanding studies of the genus Stereocaulon and of various groups in the antarctic region. Yet, in many ways his life was marred with tragedy. This short biography of Lamb, based on personal recollections of some of his friends and colleagues and the correspondence they maintained, includes a complete list of the 43 papers he published over a 43-year period (1936-1978).</t>
  </si>
  <si>
    <t>BRYOLOGIST ABLS</t>
  </si>
  <si>
    <t>LEWISTON</t>
  </si>
  <si>
    <t>BATES COLLEGE BIOLOGY DEPT 44 CAMPUS AVENUE, LEWISTON, ME 04240</t>
  </si>
  <si>
    <t>0007-2745</t>
  </si>
  <si>
    <t>Bryologist</t>
  </si>
  <si>
    <t>FAL</t>
  </si>
  <si>
    <t>Plant Sciences</t>
  </si>
  <si>
    <t>GH062</t>
  </si>
  <si>
    <t>WOS:A1991GH06200013</t>
  </si>
  <si>
    <t>HATFIELD, EMC</t>
  </si>
  <si>
    <t>POST-RECRUIT GROWTH OF THE PATAGONIAN SQUID LOLIGO-GAHI (DORBIGNY)</t>
  </si>
  <si>
    <t>BULLETIN OF MARINE SCIENCE</t>
  </si>
  <si>
    <t>Article; Proceedings Paper</t>
  </si>
  <si>
    <t>GILBERT L VOSS INTERNATIONAL SYMP AT THE 1990 ANNUAL MEETING OF THE AMERICAN MALACOLOGICAL UNION</t>
  </si>
  <si>
    <t>JUN 03-07, 1990</t>
  </si>
  <si>
    <t>MARINE BIOL LAB, WOODS HOLE, MA</t>
  </si>
  <si>
    <t>MARINE BIOL LAB</t>
  </si>
  <si>
    <t>ILLEX-ILLECEBROSUS; LIFE-HISTORY; AGE; STATOLITH; POPULATION; INCREMENTS; MATURATION</t>
  </si>
  <si>
    <t>Samples of Loligo gahi (d'Orbigny) were collected from commercial fishing vessels in the Falkland Islands Interim Conservation and Management Zone (FICZ) between March and October 1987, and from the R/V WIECZNO during a survey in August 1988. Samples were divided according to the two fishing seasons (February to July; August to October) and the samples from the scientific survey were pooled with those of the second commercial fishing season. L. gahi were aged using putative daily growth increments within the statoliths. There was indirect evidence that growth increments in the statolith were laid down al the rate of one per day. The maximum life span of the males was a little over 1 year and was approximately 1 year in females. Back-calculation of the month of hatching reveals the presence of two spawning groups within the FICZ population which give rise to the two fishing seasons. Growth rates were calculated for both sexes from both seasons. There was considerable individual variation in growth rate in squid from both seasons and there was more scatter in the data from first season samples taken from the commercial fishery alone. Log-linear growth models give the best fit to the data combining the fishery and scientific survey samples from the second season. Very low or apparent negative growth exhibited by squid sampled during the first season may be due to bias because the commercial fishery samples a narrow depth range. Migration of schools of squid of similar size through the narrow depth range in which the fishery operates probably yields samples that are size selected. Care should be taken in modelling squid growth where migratory effects may bias the data.</t>
  </si>
  <si>
    <t>HATFIELD, EMC (corresponding author), BRITISH ANTARCTIC SURVEY,NAT ENVIRONM RES COUNCIL,MADINGLEY RD,CAMBRIDGE CB3 0ET,ENGLAND.</t>
  </si>
  <si>
    <t>ROSENSTIEL SCH MAR ATMOS SCI</t>
  </si>
  <si>
    <t>MIAMI</t>
  </si>
  <si>
    <t>4600 RICKENBACKER CAUSEWAY, MIAMI, FL 33149</t>
  </si>
  <si>
    <t>0007-4977</t>
  </si>
  <si>
    <t>B MAR SCI</t>
  </si>
  <si>
    <t>Bull. Mar. Sci.</t>
  </si>
  <si>
    <t>1-2</t>
  </si>
  <si>
    <t>Marine &amp; Freshwater Biology; Oceanography</t>
  </si>
  <si>
    <t>Conference Proceedings Citation Index - Science (CPCI-S); Science Citation Index Expanded (SCI-EXPANDED)</t>
  </si>
  <si>
    <t>HC568</t>
  </si>
  <si>
    <t>WOS:A1991HC56800032</t>
  </si>
  <si>
    <t>RODHOUSE, PG</t>
  </si>
  <si>
    <t>POPULATION-STRUCTURE OF MARTIALIA-HYADESI (CEPHALOPODA, OMMASTREPHIDAE) AT THE ANTARCTIC POLAR FRONT AND THE PATAGONIAN SHELF, SOUTH-ATLANTIC</t>
  </si>
  <si>
    <t>GROWTH; PREY</t>
  </si>
  <si>
    <t>Samples of the ommastrephid squid Martialia hyadesi were collected aboard Japanese squid fishing vessels during exploratory fishing operations at the Antarctic Polar Frontal Zone (APFZ) near South Georgia in February 1989 and during commercial fishing operations on the Patagonian Shelf in March 1986. Specimens caught during daylight at the APFZ were smaller than those caught during darkness. Specimens caught at the APFZ during darkness were generally smaller and less sexually mature than those from the Patagonian Shelf. Principal components analysis of character indices revealed no discemible separation between the sexes or between specimens from the two areas. Comparison of means of individual character indices for specimens from the two areas revealed differences between some areas for some characters, but in several cases the possibility that these differences were size related could not be discounted. Statoliths from samples taken from the modal mantle length at the APFZ were sectioned to reveal growth rings. If the rings are deposited daily, as in some other squid species, the age of these specimens is estimated to be 9-12 months. An unusually large by-catch of Martialia hyadesi in the Illex argentinus fishery on the Patagonian Shelf in 1986 was associated with low sea-surface temperatures in that year. It is proposed that the life cycle of Martialia hyadesi is associated with the West Wind Drift in the vicinity of the APFZ, that the spawning grounds lie to the west of the Scotia Sea and that the occurrence of the species on the Patagonian Shelf in 1986 was related to cold water conditions in the area which arose either through a northwards incursion of cold water or wind driven upwelling.</t>
  </si>
  <si>
    <t>RODHOUSE, PG (corresponding author), BRITISH ANTARCTIC SURVEY,NAT ENVIRONM RES COUNCIL,MADINGLEY RD,CAMBRIDGE CB3 0ET,ENGLAND.</t>
  </si>
  <si>
    <t>WOS:A1991HC56800037</t>
  </si>
  <si>
    <t>SLIP, DJ; BURTON, HR</t>
  </si>
  <si>
    <t>ACCUMULATION OF FISHING DEBRIS, PLASTIC LITTER, AND OTHER ARTIFACTS, ON HEARD AND MACQUARIE ISLANDS IN THE SOUTHERN-OCEAN</t>
  </si>
  <si>
    <t>ENVIRONMENTAL CONSERVATION</t>
  </si>
  <si>
    <t>SLIP, DJ (corresponding author), AUSTRALIAN ANTARCTIC DIV,CHANNEL HIGHWAY,KINGSTON,TAS 7050,AUSTRALIA.</t>
  </si>
  <si>
    <t>Slip, David/0000-0002-9010-7236</t>
  </si>
  <si>
    <t>CAMBRIDGE UNIV PRESS</t>
  </si>
  <si>
    <t>40 WEST 20TH STREET, NEW YORK, NY 10011-4211</t>
  </si>
  <si>
    <t>0376-8929</t>
  </si>
  <si>
    <t>ENVIRON CONSERV</t>
  </si>
  <si>
    <t>Environ. Conserv.</t>
  </si>
  <si>
    <t>10.1017/S0376892900022177</t>
  </si>
  <si>
    <t>Biodiversity Conservation; Environmental Sciences</t>
  </si>
  <si>
    <t>Biodiversity &amp; Conservation; Environmental Sciences &amp; Ecology</t>
  </si>
  <si>
    <t>GV435</t>
  </si>
  <si>
    <t>WOS:A1991GV43500010</t>
  </si>
  <si>
    <t>IKEDA, Y; NAKAMURA, N</t>
  </si>
  <si>
    <t>A NEW TYPE OF ANTARCTIC CARBONACEOUS CHONDRITE WITH CI AFFINITIES</t>
  </si>
  <si>
    <t>EPISODES</t>
  </si>
  <si>
    <t>Three Antarctic meteorites, Yamato-82162, Yamato-86720, and Belgica-7904, are unusual carbonaceous chondrites having characteristics of both CI (Carbonaceous Ivuna-type) and CM (Carbonaceous Mighei-type) chondrite groups, and an international research consortium has carried out studies on these three chondrites. Many striking and fruitful results have been obtained by the consortium studies. (1) Rare or unique minerals, such as sodian talc, FeO-bearing periclase, an unknown Fe-Ca-S-O mineral, eskolaite, and schreibersite, were found in the unusual carbonaceous chondrites. (2) Phyllosilicate veins formed first in the meteorites, which suggests that hydration took place in the parent body. (3) In spite of the phyllosilicate veins, detailed mineralogy of the altered chondrules and clasts and oxygen isotopic data reveal that most of the phyllosilicates in the chondrules and clasts were produced from anhydrous precursors in the solar nebula. (4) At the final stage of chondrite formation, the three chondrites underwent intense heating after the hydrous alteration in or on their parent body. (5) Mineralogical, chemical, and isotopic data indicate that the three chondrites have some characteristics of both CI and CM chondrite groups, and the genetical relationships between the two groups have been brought to light.</t>
  </si>
  <si>
    <t>IKEDA, Y (corresponding author), IBARAKI UNIV,DEPT EARTH SCI,MITO,IBARAKI 310,JAPAN.</t>
  </si>
  <si>
    <t>INT UNION GEOLOGICAL SCIENCES</t>
  </si>
  <si>
    <t>KEYWORTH</t>
  </si>
  <si>
    <t>C/O BRITISH GEOLOGICAL SURVEY, KEYWORTH, NOTTINGHAM, ENGLAND NG12 5GG</t>
  </si>
  <si>
    <t>0705-3797</t>
  </si>
  <si>
    <t>Episodes</t>
  </si>
  <si>
    <t>10.18814/epiiugs/1991/v14i3/010</t>
  </si>
  <si>
    <t>GY634</t>
  </si>
  <si>
    <t>hybrid</t>
  </si>
  <si>
    <t>WOS:A1991GY63400012</t>
  </si>
  <si>
    <t>JULL, AJT; DONAHUE, DJ</t>
  </si>
  <si>
    <t>C-14 CONTENT OF THE ANTARCTIC METEORITE, MACALPINE HILLS 88105</t>
  </si>
  <si>
    <t>GEOCHIMICA ET COSMOCHIMICA ACTA</t>
  </si>
  <si>
    <t>C-14</t>
  </si>
  <si>
    <t>We have measured the content of the radioisotope C-14 in the lunar-composition meteorite MacAlpine Hills 88105. The level of C-14 in the sample was close to the blank, indicating a terrestrial age in excess of 37,000 years to 42,300 years, depending on whether the C-14 was produced by a 2-pi- or 4-pi-irradiation.</t>
  </si>
  <si>
    <t>JULL, AJT (corresponding author), UNIV ARIZONA,NSF ACCELERATOR FACIL RADIOISOTOPE ANAL,TUCSON,AZ 85721, USA.</t>
  </si>
  <si>
    <t>PERGAMON-ELSEVIER SCIENCE LTD</t>
  </si>
  <si>
    <t>THE BOULEVARD, LANGFORD LANE, KIDLINGTON, OXFORD, ENGLAND OX5 1GB</t>
  </si>
  <si>
    <t>0016-7037</t>
  </si>
  <si>
    <t>GEOCHIM COSMOCHIM AC</t>
  </si>
  <si>
    <t>Geochim. Cosmochim. Acta</t>
  </si>
  <si>
    <t>10.1016/0016-7037(91)90382-F</t>
  </si>
  <si>
    <t>GG443</t>
  </si>
  <si>
    <t>WOS:A1991GG44300021</t>
  </si>
  <si>
    <t>VORONKOV, IO; SHIROCHKOV, AV</t>
  </si>
  <si>
    <t>EFFECT OF THE ANOMALOUS ENHANCEMENT OF ELECTRON-TEMPERATURE ON ELECTRON-DENSITY DISTRIBUTION IN THE AURORAL IONOSPHERIC E-REGION</t>
  </si>
  <si>
    <t>GEOMAGNETIZM I AERONOMIYA</t>
  </si>
  <si>
    <t>Russian</t>
  </si>
  <si>
    <t>PARTICLE PRECIPITATION</t>
  </si>
  <si>
    <t>VORONKOV, IO (corresponding author), ARCTIC &amp; ANTARCTIC RES INST,LENINGRAD,USSR.</t>
  </si>
  <si>
    <t>MEZHDUNARODNAYA KNIGA</t>
  </si>
  <si>
    <t>MOSCOW</t>
  </si>
  <si>
    <t>39 DIMITROVA UL., 113095 MOSCOW, RUSSIA</t>
  </si>
  <si>
    <t>0016-7940</t>
  </si>
  <si>
    <t>GEOMAGN AERON+</t>
  </si>
  <si>
    <t>Geomagn. Aeron.</t>
  </si>
  <si>
    <t>SEP-OCT</t>
  </si>
  <si>
    <t>HE203</t>
  </si>
  <si>
    <t>WOS:A1991HE20300015</t>
  </si>
  <si>
    <t>SLANINA, Z; UHLIK, F</t>
  </si>
  <si>
    <t>A COMPUTATIONAL EVALUATION OF THE GAS-PHASE CLO DIMERIZATION THERMODYNAMICS</t>
  </si>
  <si>
    <t>GEOPHYSICAL RESEARCH LETTERS</t>
  </si>
  <si>
    <t>CHLORINE OXIDE DIMER; ANTARCTIC OZONE; VIBRATIONAL-SPECTRA; PHOTOCHEMISTRY; STABILITIES; EQUILIBRIUM; DEPLETION; ISOMERS; CL2O2</t>
  </si>
  <si>
    <t>The equilibrium constant K(p) and the standrd enthalpy, entropy and heat capacity at constant pressure changes for the ClO(g) dimerization are calculated from partition functions. The Cl2O2 partition functions are constructed using recent quantum-chemical data while in the ClO case spectroscopic information is applied. A due attention is given to the Cl2O2 isomerism, viz. to the individual species ClOOCl (C2 symmetry), ClClO2 (C(s)), and ClOClO (C1). The available observed standard thermodynamic terms are reproduced within their estimated experimental errors, entropy terms yielding a better theory-experiment agreement (comparing to enthalpy case). The thermodynamic terms are evaluated in a wide temperature interval, pointing out some features not amenable from the observations. The data can be useful in concentration evaluations as an intermediate for elucidating ozone-depleting mechanisms.</t>
  </si>
  <si>
    <t>MAX PLANCK INST CHEM,OTTO HAHN INST,W-6500 MAINZ,GERMANY</t>
  </si>
  <si>
    <t>Max Planck Society</t>
  </si>
  <si>
    <t>Uhlik, Filip/G-7395-2012</t>
  </si>
  <si>
    <t>Uhlik, Filip/0000-0002-1628-2861</t>
  </si>
  <si>
    <t>2000 FLORIDA AVE NW, WASHINGTON, DC 20009</t>
  </si>
  <si>
    <t>0094-8276</t>
  </si>
  <si>
    <t>GEOPHYS RES LETT</t>
  </si>
  <si>
    <t>Geophys. Res. Lett.</t>
  </si>
  <si>
    <t>10.1029/91GL02140</t>
  </si>
  <si>
    <t>GF593</t>
  </si>
  <si>
    <t>WOS:A1991GF59300013</t>
  </si>
  <si>
    <t>BAUM, SK; CROWLEY, TJ</t>
  </si>
  <si>
    <t>SEASONAL SNOWLINE INSTABILITY IN A CLIMATE MODEL WITH REALISTIC GEOGRAPHY - APPLICATION TO CARBONIFEROUS (APPROXIMATELY-300 MA) GLACIATION</t>
  </si>
  <si>
    <t>ENERGY-BALANCE MODEL; AMERICA; CYCLES</t>
  </si>
  <si>
    <t>Instabilities in the climate system are possible mechanisms for shifting the climate from one stable mode to another. One such instability involves the non-linearity associated with snow-albedo feedback. Previous studies have demonstrated the existence of a snowline instability in zero- and one-dimensional energy balance models (EBMs) as well as two-dimensional seasonal EBMs with idealized geography. In this paper we identify a snowline instability that has been found in a two-dimensional EBM utilizing a realistic geographic reconstruction of Gondwanaland for the Carboniferous (approximately 305 Ma), at the time of a major glacial period in Earth history. Several experiments were conducted, all with solar luminosity reduced 3% to reflect lower solar output. A baseline simulation for a hot summer orbit configuration yielded a South Polar temperature of 31-degrees-C. As the orbit was changed to a cold summer orbit and luminosity was gradually decreased, ice area linearly increased from 0.0 to 7.5 x 10(6) km2 (equivalent to about two-thirds the size of the present East Antarctic Ice Sheet). Additional small decreases in luminosity for the cold summer orbit configuration resulted in an abrupt increase in summer ice area to 26.0 x 10(6) km2. The transition occurs due to a perturbation of only 0.002 W/m2 - a perturbation much smaller than those due to Milankovitch variations or volcanic eruptions. The calculated area of expanded ice cover compares favorably with the distribution of glacial deposits in the Carboniferous. These results provide further support for the existence of the snowline instability mechanism and suggest a possible explanation for both initiation of glaciation and glacial oscillations during the Carboniferous.</t>
  </si>
  <si>
    <t>BAUM, SK (corresponding author), APPL RES CORP,305 ARGUELLO OR,COLLEGE STN,TX 77840, USA.</t>
  </si>
  <si>
    <t>10.1029/91GL01723</t>
  </si>
  <si>
    <t>WOS:A1991GF59300017</t>
  </si>
  <si>
    <t>BEERLING, DJ; CHALONER, WG; HUNTLEY, B; PEARSON, A; TOOLEY, MJ</t>
  </si>
  <si>
    <t>TRACKING STOMATAL DENSITIES THROUGH A GLACIAL CYCLE - THEIR SIGNIFICANCE FOR PREDICTING THE RESPONSE OF PLANTS TO CHANGING ATMOSPHERIC CO2 CONCENTRATIONS</t>
  </si>
  <si>
    <t>GLOBAL ECOLOGY AND BIOGEOGRAPHY</t>
  </si>
  <si>
    <t>CLIMATE CHANGE; STOMATAL DENSITIES; ATMOSPHERIC CO2 CONCENTRATIONS; SALIX-HERBACEA L; QUATERNARY; PLANT ECOPHYSIOLOGY</t>
  </si>
  <si>
    <t>ICE; ENRICHMENT; RECORD</t>
  </si>
  <si>
    <t>Continued increases in the global atmospheric CO2 concentration have been predicted from current and projected rates of fossil fuel burning. Understanding the response of stomatal density as an important ecophysiological parameter controlling the productivity of vegetation is essential if the role of plants in the global carbon budget are to be predicted. Experimental exposure of plants to elevated CO2 regimes in controlled environment chambers can only indicate immediate, phenotypic, short-term responses. The investigation of fossil leaves of extant species growing under the different atmospheric conditions of the last glacial and deglacial transition, when evidence from an Antarctic ice core (Barnola et al., 1987) indicates CO2 levels markedly different from pre-industrial levels, provides one means for eliciting long-term plant responses to changing CO2 regimes. We have prepared cuticles from Quaternary leaf fossils, from which stomatal density and index can be calculated. Our preliminary results give promise of extending the record of stomatal density response back at least 10,000 years.</t>
  </si>
  <si>
    <t>UNIV DURHAM, SCI LABS, ENVIRONM RES CTR, DURHAM DH1 3LE, ENGLAND; UNIV DURHAM, SCI LABS, DEPT BIOL SCI, DURHAM DH1 3LE, ENGLAND; UNIV DURHAM, SCI LABS, DEPT GEOG, DURHAM DH1 3LE, ENGLAND</t>
  </si>
  <si>
    <t>Durham University; Durham University; Durham University</t>
  </si>
  <si>
    <t>BEERLING, DJ (corresponding author), UNIV LONDON, ROYAL HOLLOWAY &amp; BEDFORD NEW COLL, DEPT BIOL, EGHAM TW20 0EX, SURREY, ENGLAND.</t>
  </si>
  <si>
    <t>Beerling, David/C-2840-2009</t>
  </si>
  <si>
    <t>Beerling, David/0000-0003-1869-4314</t>
  </si>
  <si>
    <t>WILEY-BLACKWELL</t>
  </si>
  <si>
    <t>HOBOKEN</t>
  </si>
  <si>
    <t>111 RIVER ST, HOBOKEN 07030-5774, NJ USA</t>
  </si>
  <si>
    <t>1466-822X</t>
  </si>
  <si>
    <t>1466-8238</t>
  </si>
  <si>
    <t>GLOBAL ECOL BIOGEOGR</t>
  </si>
  <si>
    <t>Glob. Ecol. Biogeogr.</t>
  </si>
  <si>
    <t>10.2307/2997427</t>
  </si>
  <si>
    <t>Ecology; Geography, Physical</t>
  </si>
  <si>
    <t>Environmental Sciences &amp; Ecology; Physical Geography</t>
  </si>
  <si>
    <t>GF993</t>
  </si>
  <si>
    <t>WOS:A1991GF99300002</t>
  </si>
  <si>
    <t>BYRNE, GJ; BENBROOK, JR; BERING, EA</t>
  </si>
  <si>
    <t>BALLOON OBSERVATIONS OF STRATOSPHERIC ELECTRICITY ABOVE THE SOUTH-POLE - VERTICAL ELECTRIC-FIELD, CONDUCTIVITY, AND CONDUCTION CURRENT</t>
  </si>
  <si>
    <t>JOURNAL OF ATMOSPHERIC AND TERRESTRIAL PHYSICS</t>
  </si>
  <si>
    <t>SYMP ON MIDDLE ATMOSPHERIC ELECTRODYNAMICS</t>
  </si>
  <si>
    <t>AUG, 1989</t>
  </si>
  <si>
    <t>EXETER, ENGLAND</t>
  </si>
  <si>
    <t>VARIABILITY; MODEL</t>
  </si>
  <si>
    <t>This paper summarizes the results of measurements of the electrical conductivity-sigma and vertical component of the vector electric field E(z) acquired from eight stratosphcric balloon flights launched from Amundsen-Scott Station, South Pole, in the austral summer of 1985 1986. The major findings of this research are as follows: (1) The data contribute to the set of global atmospheric electricity measurements and extend the work of COBB [(1977), Atmospheric electric measurements at the South Pole. In Electrical Processes in Atmospheres, DOLEZALEK H. and REITER R. (eds), pp. 161-167. Steinkopf, Darmstadt, F.R.G.] to determine the electrical environment of the south polar region. (2) The average vertical profile of the conductivity at the South Pole, when compared with profiles obtained at other Antarctic locations, suggests that the conductivity scale height may increase with increasing geomagnetic latitude across the polar cap. (3) The conductivity profiles measured at the South Pole and other Antarctic locations differ significantly from polar cap model profiles. On the basis of these measurements, the model profiles appear to require modification. (4) The magnitudes of the E(z) profiles were observed to vary from day-to-day by a factor of &gt; 2. (5) In all of the flights the air-Earth conduction current J(z), calculated as the product of E(z) and sigma, decreased with altitude in agreement with previous direct measurements of the air-Earth current by COBB [(1977), Atmospheric electric measurements at the South Pole. In Electrical Processes in Atmospheres, DOLEZALEK H. and REITER R. (eds), pp. 161-167. Steinkopf, Darmstadt, F.R.G.]. (6) The magnitude of J, was 2-3 times larger than the global average, which can be attributed to the lower columnar resistance of the atmosphere above the high-elevation Antarctic plateau. The magnitude of J(z) agrees with that observed by Cobb, if the Cobb measurements are multiplied by the FEW and WEINHEIMER [(1986), Factor of 2 error in balloon-borne atmospheric conduction current measurements. J. geophys. Res. 91, 10937] correction factor of 2. (7) E(z), from all of the flights during times of balloon float demonstrates characteristics of the classical 'Carnegie' diurnal variation, which is indicative of global influences on the ionospheric potential. (8) The influence of geomagnetic activity was observed as a decrease in the amplitude of the diurnal variation of E(z) with increasing geomagnetic activity index K(p), which is the predicted effect at the South Pole of the magnetospheric polar-cap potential superimposed on the 'Carnegie' potential variation.</t>
  </si>
  <si>
    <t>BYRNE, GJ (corresponding author), UNIV HOUSTON,DEPT PHYS,HOUSTON,TX 77204, USA.</t>
  </si>
  <si>
    <t>0021-9169</t>
  </si>
  <si>
    <t>J ATMOS TERR PHYS</t>
  </si>
  <si>
    <t>J. Atmos. Terr. Phys.</t>
  </si>
  <si>
    <t>10.1016/0021-9169(91)90099-S</t>
  </si>
  <si>
    <t>GR919</t>
  </si>
  <si>
    <t>WOS:A1991GR91900006</t>
  </si>
  <si>
    <t>LEE, WG; WILSON, JB; MEURK, CD; KENNEDY, PC</t>
  </si>
  <si>
    <t>INVASION OF THE SUB-ANTARCTIC AUCKLAND ISLANDS, NEW-ZEALAND, BY THE ASTERAD TREE OLEARIA-LYALLII AND ITS INTERACTION WITH A RESIDENT MYRTACEOUS TREE METROSIDEROS-UMBELLATA</t>
  </si>
  <si>
    <t>JOURNAL OF BIOGEOGRAPHY</t>
  </si>
  <si>
    <t>COLONIZATION; COMPETITION; FOREST ECOLOGY; OLEARIA-LYALLII; METROSIDEROS-UMBELLATA; SUB-ANTARCTIC; AUCKLAND ISLANDS; NEW-ZEALAND</t>
  </si>
  <si>
    <t>VEGETATION</t>
  </si>
  <si>
    <t>Natural and semi-natural plant invasions are central topics in biogeography and management of reserves. They also provide evidence on general ecological processes related to community structure and stability. This study examines an invasion by Olearia lyallii in the subantarctic Auckland Islands, south of New Zealand. There are two principal forest-forming tree species on the Auckland Islands: Metrosideros umbellata (rata), which has occupied the islands for at least 9000 years, and Olearia lyallii (Olearia), which probably established early in the nineteenth century. Olearia is spreading in the Port Ross area and it has been suggested should be controlled because it may threaten the rata forest. The structure, composition, dynamics and establishment of these forests were studied in an attempt to predict the long-term effects of Olearia on these islands and to resolve the management dilemma. Results show that ecologically the two species are clearly segregated. Rata dominates and regenerates in sheltered places on dense peats with relatively high concentrations of magnesium and calcium. Olearia, in contrast, encroaches on coastal tall-tussock grassland, megaherbfield, shrubland and dwarf mixed-forest communities, growing on peat soils with high total soluble salts, Na, P and K concentrations derived from the marine aerosol and perhaps ions accumulated through heavy use by seals. On settlement clearings, previously supporting mature rata forest, where the two species have established synchronously, canopy trees of Olearia show normal senescence and regeneration failure after c. 80 years. Olearia cannot match the height growth and longevity of associated rata trees on these sites. On headlands and in other exposed situtations Olearia may usurp rata that is suppressed and suffering periodic dieback through salt damage. The success of Olearia on the Auckland Islands is attributed to its wind dispersal and tolerance of extreme maritime conditions. The depauperate resident flora and instrinsic biotic disturbance are contributing factors. It is suggested that the presence of Olearia lyallii on the Auckland Islands is neither ecologically nor biogeographically anomalous, and that the species should not be eliminated. However, it may be desirable to maintain several small islands in Port Ross free of Olearia to preserve local examples of maritime tussock grassland and megaherbfields that will otherwise be restricted to a narrower band than they currently occupy.</t>
  </si>
  <si>
    <t>DEPT LANDS &amp; SURVEY, WELLINGTON, NEW ZEALAND; UNIV OTAGO, DEPT BOT, DUNEDIN, NEW ZEALAND; DSIR, CHRISTCHURCH, NEW ZEALAND</t>
  </si>
  <si>
    <t>University of Otago</t>
  </si>
  <si>
    <t>DSIR, DUNEDIN, NEW ZEALAND.</t>
  </si>
  <si>
    <t>Lee, William/KHX-0414-2024</t>
  </si>
  <si>
    <t>WILEY</t>
  </si>
  <si>
    <t>0305-0270</t>
  </si>
  <si>
    <t>1365-2699</t>
  </si>
  <si>
    <t>J BIOGEOGR</t>
  </si>
  <si>
    <t>J. Biogeogr.</t>
  </si>
  <si>
    <t>10.2307/2845686</t>
  </si>
  <si>
    <t>GG033</t>
  </si>
  <si>
    <t>WOS:A1991GG03300003</t>
  </si>
  <si>
    <t>MEEHL, GA</t>
  </si>
  <si>
    <t>A REEXAMINATION OF THE MECHANISM OF THE SEMIANNUAL OSCILLATION IN THE SOUTHERN-HEMISPHERE</t>
  </si>
  <si>
    <t>JOURNAL OF CLIMATE</t>
  </si>
  <si>
    <t>The cause of the semiannual oscillation (SAO) at middle and high southern latitudes, proposed by van Loon, is reexamined using observations and general circulation model (GCM) simulations. The model results and the more recent observed data [sea surface temperature (SST), ocean heat storage, temperature profiles in the upper Ocean, and atmospheric transient eddy momentum and heat fluxes] support van Loon's original hypothesis that the mechanism involves the different annual cycles of temperature between the Antarctic polar continent and the surrounding midlatitude southern oceans. A strong semiannual oscillation is noted in the observed atmospheric transient eddy momentum flux in southern midlatitudes corresponding with the two times of year when the circumpolar trough around Antarctica is most intense. The products of the dynamical coupling of ocean and atmosphere-the annual cycle of SST near 50-degrees-S and associated ocean heat storage-are important to the amplitude and phase of the SAO in the atmosphere. GCM simulations are analyzed to provide insights into the consequences of changing elements of the ocean forcing near 50-degrees-S. The GCM simulation with the specified annual cycle of SSTs has the correct phase of the SAO but reduced amplitude. The model with a simple mixed-layer ocean (shallow fixed depth with no dynamics) produces an altered annual cycle of SSTs and ocean heat storage at 50-degrees-S and a similarly altered SAO as a consequence. These model results, along with the observed upper-ocean temperature profiles and heat storage values, suggest that changes in the annual cycle of SST and ocean heat storage near 50-degrees-S could lead to a modulation of the observed SAO and affect its role in the El Nino-Southern Oscillation and the Indian monsoon.</t>
  </si>
  <si>
    <t>MEEHL, GA (corresponding author), NATL CTR ATMOSPHER RES,POB 3000,BOULDER,CO 80307, USA.</t>
  </si>
  <si>
    <t>AMER METEOROLOGICAL SOC</t>
  </si>
  <si>
    <t>BOSTON</t>
  </si>
  <si>
    <t>45 BEACON ST, BOSTON, MA 02108-3693</t>
  </si>
  <si>
    <t>0894-8755</t>
  </si>
  <si>
    <t>J CLIMATE</t>
  </si>
  <si>
    <t>J. Clim.</t>
  </si>
  <si>
    <t>10.1175/1520-0442(1991)004&lt;0911:AROTMO&gt;2.0.CO;2</t>
  </si>
  <si>
    <t>GN714</t>
  </si>
  <si>
    <t>WOS:A1991GN71400004</t>
  </si>
  <si>
    <t>MOCELLIN, JS; SUEDFELD, P; BERNADELZ, JP; BARBARITO, ME</t>
  </si>
  <si>
    <t>LEVELS OF ANXIETY IN POLAR ENVIRONMENTS</t>
  </si>
  <si>
    <t>JOURNAL OF ENVIRONMENTAL PSYCHOLOGY</t>
  </si>
  <si>
    <t>INTERNATIONAL BIOMEDICAL EXPEDITION; ANTARCTIC IBEA</t>
  </si>
  <si>
    <t>ANTARCT INST ARGENTINA,BUENOS AIRES,ARGENTINA</t>
  </si>
  <si>
    <t>MOCELLIN, JS (corresponding author), UNIV BRITISH COLUMBIA,DEPT PSYCHOL,2316 W HALL,VANCOUVER V6 T7,BC,CANADA.</t>
  </si>
  <si>
    <t>ACADEMIC PRESS LTD</t>
  </si>
  <si>
    <t>24-28 OVAL RD, LONDON, ENGLAND NW1 7DX</t>
  </si>
  <si>
    <t>0272-4944</t>
  </si>
  <si>
    <t>J ENVIRON PSYCHOL</t>
  </si>
  <si>
    <t>J. Environ. Psychol.</t>
  </si>
  <si>
    <t>10.1016/S0272-4944(05)80187-2</t>
  </si>
  <si>
    <t>Environmental Studies; Psychology, Multidisciplinary</t>
  </si>
  <si>
    <t>Social Science Citation Index (SSCI)</t>
  </si>
  <si>
    <t>Environmental Sciences &amp; Ecology; Psychology</t>
  </si>
  <si>
    <t>GK013</t>
  </si>
  <si>
    <t>WOS:A1991GK01300004</t>
  </si>
  <si>
    <t>FRANZMANN, PD; ROHDE, M</t>
  </si>
  <si>
    <t>AN OBLIGATELY ANAEROBIC, COILED BACTERIUM FROM ACE LAKE, ANTARCTICA</t>
  </si>
  <si>
    <t>JOURNAL OF GENERAL MICROBIOLOGY</t>
  </si>
  <si>
    <t>SP-NOV</t>
  </si>
  <si>
    <t>A coiled or 'C-shaped', Gram-negative, non-motile bacterium was isolated from the anaerobic waters of Ace Lake, an Antarctic lake of salinity similar to seawater. The strain was obligately anaerobic and lacked oxidase, catalase and respiratory lipoquinones. It fermented glucose and peptones, and formed H-2, CO2, and butyric, acetic and formic acids as major end-products. Pyruvate was metabolized to H-2, CO2, and acetic and formic acids. The organism had an optimum temperature for growth of 15-16-degrees-C, and no growth occurred at 22-degrees-C. In synthetic medium, the generation time at 1.7-degrees-C (in situ lake temperature) was 53 h. The optimum NaCl concentration for growth was 0.3 M, with poor growth at 0.1 M (5.8%, w/v). The mol% G + C of the DNA was 25.9 +/- 0.4% (T(m)). The bacterium could not be accommodated within current bacterial species based on phenotypic criteria. Although coiled bacteria have been previously observed in Antarctic anaerobic environments, they had not been cultivated, and their metabolic capability and possible ecological role were unknown.</t>
  </si>
  <si>
    <t>DEUTSCHE SAMMLUNG MIKROORGANISMEN &amp; ZELLKULTUREN GMBH,W-3300 BRAUNSCHWEIG,GERMANY; GESELL BIOTECHNOL FORSCH GMBH,BEREICH MIKROBIOL,W-3300 BRAUNSCHWEIG,GERMANY</t>
  </si>
  <si>
    <t>Gesellschaft fur Biotechnologische Forschung mbH</t>
  </si>
  <si>
    <t>SOC GENERAL MICROBIOLOGY</t>
  </si>
  <si>
    <t>READING</t>
  </si>
  <si>
    <t>HARVEST HOUSE 62 LONDON ROAD, READING, BERKS, ENGLAND RG1 5AS</t>
  </si>
  <si>
    <t>0022-1287</t>
  </si>
  <si>
    <t>J GEN MICROBIOL</t>
  </si>
  <si>
    <t>J. Gen. Microbiol.</t>
  </si>
  <si>
    <t>10.1099/00221287-137-9-2191</t>
  </si>
  <si>
    <t>GG031</t>
  </si>
  <si>
    <t>WOS:A1991GG03100017</t>
  </si>
  <si>
    <t>CASANOVA, JP</t>
  </si>
  <si>
    <t>THE 1ST RECORD OF A BENTHIC POLAR CHAETOGNATH - A NEW SPADELLA FROM THE ANTARCTIC</t>
  </si>
  <si>
    <t>JOURNAL OF NATURAL HISTORY</t>
  </si>
  <si>
    <t>ANTARCTIC; CHAETOGNATHA; SPADELLA; TAXONOMY; ECOLOGY</t>
  </si>
  <si>
    <t>A new benthic chaetognath, Spadella antarctica n. sp., is described from depths between 193 and 500 m in the Weddell Sea (Antarctic Ocean) and comparisons are made with related species of Spadella. Ecological remarks on this genus are provided.</t>
  </si>
  <si>
    <t>CASANOVA, JP (corresponding author), UNIV AIX MARSEILLE 1, BIOL ANIM PLANCTON LAB, F-13331 MARSEILLE 3, FRANCE.</t>
  </si>
  <si>
    <t>TAYLOR &amp; FRANCIS LTD</t>
  </si>
  <si>
    <t>ABINGDON</t>
  </si>
  <si>
    <t>4 PARK SQUARE, MILTON PARK, ABINGDON OX14 4RN, OXON, ENGLAND</t>
  </si>
  <si>
    <t>0022-2933</t>
  </si>
  <si>
    <t>J NAT HIST</t>
  </si>
  <si>
    <t>J. Nat. Hist.</t>
  </si>
  <si>
    <t>10.1080/00222939100770841</t>
  </si>
  <si>
    <t>Biodiversity Conservation; Ecology; Zoology</t>
  </si>
  <si>
    <t>Biodiversity &amp; Conservation; Environmental Sciences &amp; Ecology; Zoology</t>
  </si>
  <si>
    <t>GU756</t>
  </si>
  <si>
    <t>WOS:A1991GU75600015</t>
  </si>
  <si>
    <t>MAROTZKE, J; WILLEBRAND, J</t>
  </si>
  <si>
    <t>MULTIPLE EQUILIBRIA OF THE GLOBAL THERMOHALINE CIRCULATION</t>
  </si>
  <si>
    <t>JOURNAL OF PHYSICAL OCEANOGRAPHY</t>
  </si>
  <si>
    <t>ANTARCTIC CIRCUMPOLAR CURRENT; OCEAN HEAT-TRANSPORT; WORLD OCEAN; WATER; MODEL; PACIFIC; FLUX</t>
  </si>
  <si>
    <t>A general circulation model with a highly idealized geometry is used to investigate which fundamentally different equilibria of the global thermohaline circulation may exist. The model comprises two identical basins representing the Atlantic and Pacific oceans, which are connected by a circumpolar channel in the south. The model circulation is driven, in addition to wind forcing, by restoring the sea surface temperature to prescribed values and specified freshwater fluxes in the surface salinity budget (mixed boundary conditions). The boundary conditions are symmetric with respect to the equator and identical for both oceans. Four fundamentally different, stable steady states are found under the same set of boundary conditions. Two of the equilibria show both oceans in the same state, with high-latitude deep-water formation occuring either in both northern or in both southern oceans, respectively. Two additional equilibria exist in which the thermohaline circulations of the basins differ fundamentally from each other: one ocean forms deep water at northern high latitudes, while the other has a much weaker circulation with sinking in the Southern Hemisphere. One of these equilibria qualitatively corresponds to today's global thermohaline circulation pattern (conveyor belt). It is demonstrated that a transition from one equilibrium to another can be accomplished by relatively small differences in the freshwater fluxes. The preference and sensitivity of the steady states depends critically on the freshwater forcing applied.</t>
  </si>
  <si>
    <t>INST MEERESKUNDE,DUSTERNBROOKER WEG 20,W-2300 KIEL,GERMANY</t>
  </si>
  <si>
    <t>0022-3670</t>
  </si>
  <si>
    <t>J PHYS OCEANOGR</t>
  </si>
  <si>
    <t>J. Phys. Oceanogr.</t>
  </si>
  <si>
    <t>10.1175/1520-0485(1991)021&lt;1372:MEOTGT&gt;2.0.CO;2</t>
  </si>
  <si>
    <t>GM788</t>
  </si>
  <si>
    <t>hybrid, Green Submitted</t>
  </si>
  <si>
    <t>WOS:A1991GM78800009</t>
  </si>
  <si>
    <t>STEVENS, DP</t>
  </si>
  <si>
    <t>THE OPEN BOUNDARY-CONDITION IN THE UNITED-KINGDOM FINE-RESOLUTION ANTARCTIC MODEL</t>
  </si>
  <si>
    <t>OCEAN CIRCULATION</t>
  </si>
  <si>
    <t>The United Kingdom Fine-Resolution Antarctic Model (FRAM project) is a community program to study the Southern Ocean. Central to this is an eddy-resolving three-dimensional primitive-equation ocean general circulation model. The open boundary condition at the northern boundary is described here. The boundary condition is based on that of Stevens (1990).</t>
  </si>
  <si>
    <t>STEVENS, DP (corresponding author), UNIV E ANGLIA,SCH MATH,NORWICH NR4 7TJ,NORFOLK,ENGLAND.</t>
  </si>
  <si>
    <t>Stevens, David/F-2509-2010</t>
  </si>
  <si>
    <t>Stevens, David/0000-0002-7283-4405</t>
  </si>
  <si>
    <t>10.1175/1520-0485(1991)021&lt;1494:TOBCIT&gt;2.0.CO;2</t>
  </si>
  <si>
    <t>Bronze, Green Accepted</t>
  </si>
  <si>
    <t>WOS:A1991GM78800015</t>
  </si>
  <si>
    <t>SMITH, GJ; RAE, J</t>
  </si>
  <si>
    <t>MODES(ARCHIVES) AT THE BRITISH-ANTARCTIC-SURVEY-ARCHIVES</t>
  </si>
  <si>
    <t>JOURNAL OF THE SOCIETY OF ARCHIVISTS</t>
  </si>
  <si>
    <t>CARFAX PUBL CO</t>
  </si>
  <si>
    <t>PO BOX 25, ABINGDON, OXFORDSHIRE, ENGLAND OX14 3UE</t>
  </si>
  <si>
    <t>0037-9816</t>
  </si>
  <si>
    <t>J SOC ARCHIVISTS</t>
  </si>
  <si>
    <t>J. Soc. Arch.</t>
  </si>
  <si>
    <t>10.1080/00379819109514403</t>
  </si>
  <si>
    <t>History</t>
  </si>
  <si>
    <t>Arts &amp; Humanities Citation Index (A&amp;HCI)</t>
  </si>
  <si>
    <t>GT260</t>
  </si>
  <si>
    <t>WOS:A1991GT26000002</t>
  </si>
  <si>
    <t>PUGH, PJA; EVANS, GO; FORDY, MR; KING, PE</t>
  </si>
  <si>
    <t>THE FUNCTIONAL-MORPHOLOGY OF THE RESPIRATORY SYSTEM OF THE HOLOTHYRIDA (= TETRASTIGMATA) ACARI - ANACTINOTRICHIDA</t>
  </si>
  <si>
    <t>JOURNAL OF ZOOLOGY</t>
  </si>
  <si>
    <t>PASSIVE DIFFUSION BARRIER; SPIRACLE; MESOSTIGMATA; METASTIGMATA; COLLEMBOLA; IXODOIDEA; IXODIDAE</t>
  </si>
  <si>
    <t>The respiratory system of Holothyrus coccinella Gervais (Holothyridae) and Allothyrus australasiae (Womersley) (Allothyridae) were examined. The stigma-peritreme complex is connected to tracheae and ventilated by indirect muscles. The peritreme provides an alternative route for the entry of air into the tracheal system, should a stigma be occluded by debris and retards water vapour transpiration, the mechanisms of which are compared in the two species.</t>
  </si>
  <si>
    <t>UNIV COLL SWANSEA,SCH BIOL SCI,SWANSEA SA2 8PP,W GLAM,WALES</t>
  </si>
  <si>
    <t>Swansea University</t>
  </si>
  <si>
    <t>PUGH, PJA (corresponding author), BRITISH ANTARCTIC SURVEY,HIGH CROSS,MADINGLEY RD,CAMBRIDGE CB3 0ET,ENGLAND.</t>
  </si>
  <si>
    <t>OXFORD UNIV PRESS UNITED KINGDOM</t>
  </si>
  <si>
    <t>WALTON ST JOURNALS DEPT, OXFORD, ENGLAND OX2 6DP</t>
  </si>
  <si>
    <t>0952-8369</t>
  </si>
  <si>
    <t>J ZOOL</t>
  </si>
  <si>
    <t>J. Zool.</t>
  </si>
  <si>
    <t>10.1111/j.1469-7998.1991.tb03808.x</t>
  </si>
  <si>
    <t>Zoology</t>
  </si>
  <si>
    <t>GK016</t>
  </si>
  <si>
    <t>WOS:A1991GK01600012</t>
  </si>
  <si>
    <t>FRY, B; WAINRIGHT, SC</t>
  </si>
  <si>
    <t>DIATOM SOURCES OF C-13-RICH CARBON IN MARINE FOOD WEBS</t>
  </si>
  <si>
    <t>MARINE ECOLOGY PROGRESS SERIES</t>
  </si>
  <si>
    <t>STABLE CARBON; ISOTOPE FRACTIONATION; ANTARCTIC OCEAN; ORGANIC-CARBON; GEORGES BANK; PHYTOPLANKTON; DELTA-C-13; ESTUARY; ASSIMILATION; CARBOXYLASE</t>
  </si>
  <si>
    <t>We used stable isotope measurements to investigate the possible nutritional importance of diatoms for consumers in planktonic food webs. Several lines of evidence indicated that rapidly growing diatoms had C-13-rich isotopic compositions in the Georges Bank (USA) ecosystem. Diatoms in spring blooms and in well-mixed summer waters were relatively rich in C-13, with delta-C-13 values in the -15 to -19 parts per thousand range, while other phytoplankton and most particulate organic matter collected over a 13 mo period had C-13-depleted values of -21 to -25 parts per thousand. Culture experiments with nutrient-enriched seawater performed on Georges Bank and in Woods Hole Harbor (MA, USA) also showed a C-13 distinction between fast-growing diatoms with C-13-rich contents and other algae that were depleted in C-13. Zooplankton from central Georges Bank where diatoms are abundant had relatively high delta-C-13 values, consitent with an important nutritional role for C-13 diatoms. We estimate that a minimum of 40% of the carbon present in zooplankton consumers of central Georges Bank is derived from diatoms. Bloom diatoms from the North Atlantic, northeastern Pacific, and the nearshore Gulf of Mexico also had C-13-rich compositions, indicating that diatoms can be a source of C-13-rich carbon in many marine food webs.</t>
  </si>
  <si>
    <t>FRY, B (corresponding author), MARINE BIOL LAB, CTR ECOSYST, WOODS HOLE, MA 02543 USA.</t>
  </si>
  <si>
    <t>INTER-RESEARCH</t>
  </si>
  <si>
    <t>OLDENDORF LUHE</t>
  </si>
  <si>
    <t>NORDBUNTE 23, D-21385 OLDENDORF LUHE, GERMANY</t>
  </si>
  <si>
    <t>0171-8630</t>
  </si>
  <si>
    <t>MAR ECOL PROG SER</t>
  </si>
  <si>
    <t>Mar. Ecol.-Prog. Ser.</t>
  </si>
  <si>
    <t>10.3354/meps076149</t>
  </si>
  <si>
    <t>Ecology; Marine &amp; Freshwater Biology; Oceanography</t>
  </si>
  <si>
    <t>Environmental Sciences &amp; Ecology; Marine &amp; Freshwater Biology; Oceanography</t>
  </si>
  <si>
    <t>GH823</t>
  </si>
  <si>
    <t>WOS:A1991GH82300006</t>
  </si>
  <si>
    <t>GARRISON, DL; BUCK, KR</t>
  </si>
  <si>
    <t>SURFACE-LAYER SEA ICE ASSEMBLAGES IN ANTARCTIC PACK ICE DURING THE AUSTRAL SPRING - ENVIRONMENTAL-CONDITIONS, PRIMARY PRODUCTION AND COMMUNITY STRUCTURE</t>
  </si>
  <si>
    <t>WEDDELL SEA; MICROBIAL COMMUNITIES; PHYTOPLANKTON GROWTH; EDGE ZONE; MICROALGAE; ABUNDANCE; BIOMASS; ALGAE; TEMPERATURE; ESTUARINE</t>
  </si>
  <si>
    <t>Favorable conditions for algal growth in sea ice develop during early spring as daylength and solar radiation increase. In the pack ice regions surrounding Antarctica, 'Surface-layer' and 'Internal' assemblages are the characteristic ice algal assemblages, whereas bottom-layer assemblages usually predominate in nearshore land-fast ice. Seasonal measurements of chlorophyll a have indicated little change in the algal biomass of internal assemblages, but very high concentrations (exceeding 400-mu-g Chl a l-1) have been reported for surface layer assemblages in late summer. These observations suggest that most of the pack ice-associated production may depend on the formation and development of the surface-layer assemblages. In the austral spring (Nov), we measured chlorophyll a concentrations up to &gt; 54-mu-g Chl a l-1 in surface-layer assemblages from pack ice floes in the Weddell Sea. Production rates reached &gt; 1.0 mg C l-1 d-1 with growth rates of algae ranging from 0.2 to 0.6 doublings d-1. Two experiments in a variable light regime indicated the algal assemblages were adapted to high light conditions. Well-developed heterotrophic populations (e.g. flagellates, ciliates, micrometazoans) were also present with heterotrophic biomass averaging 26% (range 1 to &gt; 93%) of the total biomass among samples. Correlation analysis suggested shading by snow cover, and grazing possibly influenced growth and biomass accumulation. The observed growth rates are sufficient to account for the development of surface-layer assemblages found in spring into the very high concentrations reported in late austral summer. Calculations of algal biomass accumulation based on available nutrients, however, indicated that net nutrient transport from water into the ice assemblage would be necessary to reach such high densities. A pattern of high algal biomass along the edge ice floes, with biomass decreasing toward the floe center, suggest nutrient transport, but the role of light entering ice floes from the side and producing this distribution cannot be ruled out. Estimates of ingestion and respiration by heterotrophic members of the ice biota suggest that grazing could affect community development and succession. Field observations indicate the development of surface-layer assemblages is extremely patchy. It follows that accurate estimates of ice-associated production depend on a better understanding of their ecology.</t>
  </si>
  <si>
    <t>MONTEREY BAY AQUARIUM RES INST, PACIFIC GROVE, CA 93950 USA</t>
  </si>
  <si>
    <t>Monterey Bay Aquarium Research Institute</t>
  </si>
  <si>
    <t>UNIV CALIF SANTA CRUZ, INST MARINE SCI, SANTA CRUZ, CA 95064 USA.</t>
  </si>
  <si>
    <t>1616-1599</t>
  </si>
  <si>
    <t>2-3</t>
  </si>
  <si>
    <t>10.3354/meps075161</t>
  </si>
  <si>
    <t>GG435</t>
  </si>
  <si>
    <t>WOS:A1991GG43500005</t>
  </si>
  <si>
    <t>DIESTERHAASS, L</t>
  </si>
  <si>
    <t>EOCENE OLIGOCENE PALEOCEANOGRAPHY IN THE ANTARCTIC OCEAN, ATLANTIC SECTOR (MAUD RISE, ODP LEG-113, SITE-689B AND SITE-690B)</t>
  </si>
  <si>
    <t>MARINE GEOLOGY</t>
  </si>
  <si>
    <t>DEEP-SEA SEDIMENTS; CARBONATE DISSOLUTION; INDIAN-OCEAN; WEDDELL SEA; FORAMINIFERA; PRESERVATION; LYSOCLINE; EVOLUTION; GLACIATION; PATTERNS</t>
  </si>
  <si>
    <t>Middle Eocene to Late Oligocene sediments from near the crest (Site 689B, water depth 2080 m) and flank (water depth 2914 m) of the Maud Rise (62-degrees-S) have been investigated by coarse fraction analysis and have revealed the following: (1) The middle Eocene (50-40 Ma) was a period of pure carbonate sedimentation, with good preservation of carbonate microfossils. No opal &gt; 40-mu-m is present. (2) In the late Eocene (40-36.5 Ma) opal fossils (mainly radiolaria, and some diatoms &gt; 40-mu-m) appeared for the first time. Three maxima in opal sedimentation (Eocene/Oligocene boundary, middle early Oligocene and early/late Oligocene boundary) are separated by increases in carbonate sedimentation. The dissolution of carbonate fossils is strong in the opal-rich layers. Opal sedimentation is attributed to cooling and probably more vigorous atmospheric circulation and increased upwelling. (3) Carbonate dissolution increased with water depth in the Oligocene, whereas in the middle Eocene excellent carbonate preservation in the deeper Site 690B and stronger dissolution in the shallower Site 689B is attributed to different bottom-water characteristics. The middle Eocene bottom water probably was formed by strong evaporation at low latitudes, whereas by the earliest Oligocene formation of Antarctic Bottom Water (AABW) had set in. (4) Current influence, not on top but on the flank of the Maud Rise, could be recorded by means of larger grain sizes of benthonic and planktonic microfossils. (5) Ice-rafted debris was not found. Quartz and other minerals are very rare and not larger than 125-mu-m and may have been supplied by ice as well as by wind or by deep currents. Mica contents were up to 10 times higher in the middle Eocene on the flank compared to on the crest of the Maud Rise, indicating deep current supply.</t>
  </si>
  <si>
    <t>DIESTERHAASS, L (corresponding author), ALFRED WEGENER INST,W-2850 BREMERHAVEN,GERMANY.</t>
  </si>
  <si>
    <t>ELSEVIER SCIENCE BV</t>
  </si>
  <si>
    <t>AMSTERDAM</t>
  </si>
  <si>
    <t>PO BOX 211, 1000 AE AMSTERDAM, NETHERLANDS</t>
  </si>
  <si>
    <t>0025-3227</t>
  </si>
  <si>
    <t>MAR GEOL</t>
  </si>
  <si>
    <t>Mar. Geol.</t>
  </si>
  <si>
    <t>1-4</t>
  </si>
  <si>
    <t>10.1016/0025-3227(91)90235-V</t>
  </si>
  <si>
    <t>Geosciences, Multidisciplinary; Oceanography</t>
  </si>
  <si>
    <t>Geology; Oceanography</t>
  </si>
  <si>
    <t>GL882</t>
  </si>
  <si>
    <t>WOS:A1991GL88200017</t>
  </si>
  <si>
    <t>DEBOER, J; WESTER, P</t>
  </si>
  <si>
    <t>CHLOROBIPHENYLS AND ORGANOCHLORINE PESTICIDES IN VARIOUS SUB-ANTARCTIC ORGANISMS</t>
  </si>
  <si>
    <t>MARINE POLLUTION BULLETIN</t>
  </si>
  <si>
    <t>PCB ISOMERS; CONGENERS; FISH; METABOLISM; BIPHENYLS; SAMPLES; BIRDS; SEA</t>
  </si>
  <si>
    <t>Brains, livers and muscles of two Gentoo penguins (Pygoscelis papua) from the Falkland Islands and muscles of Argentinian hake (Merluccius merluccius hubbsi), flying fish (Cypselurus cyanopterus) and squid (Illex illecebroscus argentinus) were analysed for 24 individual chlorobiphenyl (CB) congeners and 15 other organochlorine compounds. In comparison with Atlantic hake (Merluccius merluccius) caught south of Ireland, an enrichment of lower chlorinated biphenyls in the sub-Antarctic organisms was found. The absolute values of the CBs and other organochlorine compounds were extremely low compared with the more polluted areas of the North-East Atlantic. Compared with earlier reported DDE/PCB ratios in Antarctic and sub-Antarctic organisms, up to more than 10, DDE/PCB ratios clearly below 1, were found, which may suggest a rise of CB concentrations in the sub-Antarctic region. The presence of trans-nonachlor, cis-chlordane and octachlorostyrene was confirmed by gas chromatographic-mass spectrometric analysis.</t>
  </si>
  <si>
    <t>NETHERLANDS INST FISHERIES RES, POB 68, 1970 AB IJMUIDEN, NETHERLANDS.</t>
  </si>
  <si>
    <t>de Boer, Jacob/L-5094-2013</t>
  </si>
  <si>
    <t>de Boer, Jacob/0000-0001-6949-4828</t>
  </si>
  <si>
    <t>THE BOULEVARD, LANGFORD LANE, KIDLINGTON, OXFORD OX5 1GB, ENGLAND</t>
  </si>
  <si>
    <t>0025-326X</t>
  </si>
  <si>
    <t>1879-3363</t>
  </si>
  <si>
    <t>MAR POLLUT BULL</t>
  </si>
  <si>
    <t>Mar. Pollut. Bull.</t>
  </si>
  <si>
    <t>10.1016/0025-326X(91)90212-B</t>
  </si>
  <si>
    <t>Environmental Sciences; Marine &amp; Freshwater Biology</t>
  </si>
  <si>
    <t>Environmental Sciences &amp; Ecology; Marine &amp; Freshwater Biology</t>
  </si>
  <si>
    <t>GJ595</t>
  </si>
  <si>
    <t>WOS:A1991GJ59500008</t>
  </si>
  <si>
    <t>HALLIDAY, I; BLACKWELL, AT; GRIFFIN, AA</t>
  </si>
  <si>
    <t>THE FREQUENCY OF METEORITE FALLS - COMMENTS ON 2 CONFLICTING SOLUTIONS TO THE PROBLEM</t>
  </si>
  <si>
    <t>METEORITICS</t>
  </si>
  <si>
    <t>EARTHS SURFACE; ACCUMULATION</t>
  </si>
  <si>
    <t>Recent estimates of the current rate of meteorite falls have been derived from camera network observations and from the statistics of the recovery of small fragments in Roosevelt County, New Mexico. The results are discordant. The integrated sky coverage for the camera data is an order of magnitude greater than the long exposure over small areas in New Mexico, yet the number of inferred events is comparable. We examine potential problems and find no effects other than random ones to bias the camera data. New data on the total number of suitable fireballs indicate that the flux from the camera network is already close to the upper limit imposed by the count of over 700 fireballs. By contrast, the calibration of the decay time for small fragments in New Mexico appears insecure and could account for a factor-of-three discrepancy. The large area of a typical strewn field relative to the small search areas is also a serious problem that remains uncalibrated. There are problems with the application of either the camera results or the New Mexico data to the statistics of recoveries in Antarctica since the Antarctic search areas are not free from the strewn-field problem. Since there is no evidence for a substantial change in the infall rate in intervals less than the ages of the collecting surfaces, we believe the camera network flux data remain the best estimate for the arrival rate of small meteorites on Earth.</t>
  </si>
  <si>
    <t>HALLIDAY, I (corresponding author), NATL RES COUNCIL CANADA,HERZBERG INST ASTROPHYS,OTTAWA K1A 0R6,ONTARIO,CANADA.</t>
  </si>
  <si>
    <t>METEORITICAL SOC</t>
  </si>
  <si>
    <t>FAYETTEVILLE</t>
  </si>
  <si>
    <t>DEPT CHEMISTRY/BIOCHEMISTRY, UNIV ARKANSAS, FAYETTEVILLE, AR 72701</t>
  </si>
  <si>
    <t>0026-1114</t>
  </si>
  <si>
    <t>Meteoritics</t>
  </si>
  <si>
    <t>10.1111/j.1945-5100.1991.tb01044.x</t>
  </si>
  <si>
    <t>GL893</t>
  </si>
  <si>
    <t>WOS:A1991GL89300007</t>
  </si>
  <si>
    <t>VISCONTI, G; PITARI, G</t>
  </si>
  <si>
    <t>POLAR STRATOSPHERIC CLOUD FORMATION AND ODD NITROGEN CHEMISTRY IN SIMULATED ANTARCTIC CONDITIONS</t>
  </si>
  <si>
    <t>NUOVO CIMENTO DELLA SOCIETA ITALIANA DI FISICA C-GEOPHYSICS AND SPACE PHYSICS</t>
  </si>
  <si>
    <t>METEOROLOGY</t>
  </si>
  <si>
    <t>Results are presented for the simulation of polar stratospheric cloud growth obtained with a two-dimensional model which includes chemistry and a microphysics code to take into account condensation and coagulation of particles. Under cooling conditions of the region between 60S latitude and the Pole and 12 to 20 km height, both nitric-acid trihydrate and pure water ice are observed to condense. Condensation takes place on preexisting sulfate aerosol particles calculated with the same model. Extinctions ranging from 10(-8) to 10(-5) cm-1 are obtained in the cooling region depending on whether only HNO3 . 3H2O condenses out or also pure water ice, and if coagulation is included. Characteristic growth times of 1 day are obtained and the effect on nitric acid and water vapour is to reduce their mixing ratios at the saturation values. Between 60S and 90S the column density of nitric acid is halved. No effects could be evaluated on the NOx concentration because all the model runs are made during winter darkness. The resulting aerosol size distribution is monodisperse when only nitric-acid trihydrate condenses and is bimodal when also water ice is formed. In this case the size distribution is centred around 1-mu-m.</t>
  </si>
  <si>
    <t>VISCONTI, G (corresponding author), UNIV COPPITO,DIPARTIMENTO FIS,I-67010 COPPITO,ITALY.</t>
  </si>
  <si>
    <t>Pitari, Giovanni/O-7458-2016</t>
  </si>
  <si>
    <t>Pitari, Giovanni/0000-0001-7051-9578</t>
  </si>
  <si>
    <t>EDITRICE COMPOSITORI BOLOGNA</t>
  </si>
  <si>
    <t>BOLOGNA</t>
  </si>
  <si>
    <t>VIA STALINGRADO 97/2, I-40128 BOLOGNA, ITALY</t>
  </si>
  <si>
    <t>0390-5551</t>
  </si>
  <si>
    <t>NUOVO CIMENTO C</t>
  </si>
  <si>
    <t>Nuovo Cimento Soc. Ital. Fis. C-Geophys. Space Phys.</t>
  </si>
  <si>
    <t>10.1007/BF02509200</t>
  </si>
  <si>
    <t>GN628</t>
  </si>
  <si>
    <t>WOS:A1991GN62800006</t>
  </si>
  <si>
    <t>PICKUP, J; ROTHERY, P</t>
  </si>
  <si>
    <t>WATER-LOSS AND ANHYDROBIOTIC SURVIVAL IN NEMATODES OF ANTARCTIC FELLFIELDS</t>
  </si>
  <si>
    <t>OIKOS</t>
  </si>
  <si>
    <t>DITYLENCHUS-DIPSACI; MYCELIOPHAGUS; DESICCATION</t>
  </si>
  <si>
    <t>The Antarctic fellfield habitat is an extreme terrestrial environment in which the survival of organisms depends upon an ability to withstand both very low temperatures and severe water shortage. The potential to survive desiccation by entering a state of anhydrobiosis, and the conditions necessary to induce this state, were investigated in two species of free-living nematodes: Teratocephalus tilbrooki which inhabits the relatively sheltered environment of a moss cushion; and Ditylenchus sp. B, which lives in the more exposed aerial thalli of a lichen. Teratocephalus exhibits seasonal variation in the length of time it can survive anhydrobiotically. There is no evidence of increased resistance to water loss, which correlates with increased survival in this species. The ability of Ditylenchus to resist water loss and to survive anhydrobiotically is greater than Teratocephalus, with slower rates of water loss enhancing survival and, in addition, altering the shape of the survivorship curve by promoting survival during the initial period of anhydrobiosis. Whilst rates of water loss increase at higher temperatures, the subsequent survival of Ditylenchus reaches a maximum at 10-16-degrees-C. Once this species has been dehydrated high temperatures may be deleterious to its survival. However, once in the anhydrobiotic state temperatures as low as -80-degrees-C can be withstood. Cuticular resistance to water loss decreases with the time for which Ditylenchus has been rehydrated, but no similar changes are observed in Teratocephalus. Both species possess extremely well developed anhydrobiotic capabilities and are capable of surviving the levels of water stress recorded in their respective habitats within the maritime Antarctic.</t>
  </si>
  <si>
    <t>NERC,BRITISH ANTARCT SURVEY,CAMBRIDGE CB3 0ET,ENGLAND</t>
  </si>
  <si>
    <t>UK Research &amp; Innovation (UKRI); Natural Environment Research Council (NERC); NERC British Antarctic Survey</t>
  </si>
  <si>
    <t>Pickup, Jon/U-7475-2019</t>
  </si>
  <si>
    <t>MUNKSGAARD INT PUBL LTD</t>
  </si>
  <si>
    <t>COPENHAGEN</t>
  </si>
  <si>
    <t>35 NORRE SOGADE, PO BOX 2148, DK-1016 COPENHAGEN, DENMARK</t>
  </si>
  <si>
    <t>0030-1299</t>
  </si>
  <si>
    <t>Oikos</t>
  </si>
  <si>
    <t>10.2307/3545245</t>
  </si>
  <si>
    <t>Ecology</t>
  </si>
  <si>
    <t>Environmental Sciences &amp; Ecology</t>
  </si>
  <si>
    <t>GJ477</t>
  </si>
  <si>
    <t>WOS:A1991GJ47700011</t>
  </si>
  <si>
    <t>BLAKE, DB; ZINSMEISTER, WJ</t>
  </si>
  <si>
    <t>A NEW MARSUPIATE CIDAROID ECHINOID FROM THE MAASTRICHTIAN OF ANTARCTICA</t>
  </si>
  <si>
    <t>PALAEONTOLOGY</t>
  </si>
  <si>
    <t>Almucidaris durhami is a new genus and species of cidaroid echinoid from the Maastrichtian (Late Cretaceous) of Seymour Island, Antarctic Peninsula. The species is unique in that the genital plates of the female are expanded and hollowed to form marsupia. The incidence of brooding in invertebrates, including echinoderms, increases with latitude and apparent stress; stressful conditions might have contributed to the evolution of A. durhami.</t>
  </si>
  <si>
    <t>PURDUE UNIV,DEPT EARTH &amp; ATMOSPHER SCI,W LAFAYETTE,IN 47907</t>
  </si>
  <si>
    <t>Purdue University System; Purdue University</t>
  </si>
  <si>
    <t>BLAKE, DB (corresponding author), UNIV ILLINOIS,DEPT GEOL,1301 W GREEN ST,URBANA,IL 61801, USA.</t>
  </si>
  <si>
    <t>PALAEONTOLOGICAL ASSOC</t>
  </si>
  <si>
    <t>BRIT MUS NAT HIST-DEPT PALAEON CROMWELL RD, LONDON, ENGLAND SW7 5BD</t>
  </si>
  <si>
    <t>0031-0239</t>
  </si>
  <si>
    <t>Paleontology</t>
  </si>
  <si>
    <t>GJ277</t>
  </si>
  <si>
    <t>WOS:A1991GJ27700007</t>
  </si>
  <si>
    <t>SAXTON, JM; SMITH, AJ</t>
  </si>
  <si>
    <t>ELECTRIC-FIELDS AT L = 2.5 DURING GEOMAGNETICALLY DISTURBED CONDITIONS</t>
  </si>
  <si>
    <t>PLANETARY AND SPACE SCIENCE</t>
  </si>
  <si>
    <t>MAGNETOSPHERIC CONVECTION; QUANTITATIVE SIMULATION; COUPLING FLUXES; SUBSTORM; MODEL</t>
  </si>
  <si>
    <t>We have used observations of the group time delay and Doppler shift of ducted VLF whistler mode signals propagating near L = 2.5 to deduce the azimuthal component of the plasmaspheric electric field during geomagnetically disturbed periods in June and July 1986. The whistler mode signals originated in the US Navy transmitters NAA and NSS and were recorded at Faraday, Antarctica. The average E(w) versus LT curve for periods when K(p) &gt; 2+ has been compiled; when this is compared with the E(w) versus LT curve for quiet times, it is found that the electric field is more eastwards from 18-22 LT and more westwards from 00-01 LT in disturbed times. This difference is consistent with published calculations of the penetration of the dawn-dusk electric field to L = 2.5. A variety of behaviour is evident when the data are examined on a case to case basis. Sometimes the dawn-dusk electric field becomes apparent during isolated intense substorms; this is attributed to increased penetration due to an increase in the auroral zone Pedersen conductivity. On one night the drifts seemed to be partly due to the ionospheric disturbance dynamo.</t>
  </si>
  <si>
    <t>BRITISH ANTARCTIC SURVEY,CAMBRIDGE CB3 0ET,ENGLAND</t>
  </si>
  <si>
    <t>SAXTON, JM (corresponding author), UNIV MANCHESTER,DEPT GEOL,MANCHESTER M13 9PL,LANCS,ENGLAND.</t>
  </si>
  <si>
    <t>0032-0633</t>
  </si>
  <si>
    <t>PLANET SPACE SCI</t>
  </si>
  <si>
    <t>Planet Space Sci.</t>
  </si>
  <si>
    <t>10.1016/0032-0633(91)90046-D</t>
  </si>
  <si>
    <t>Astronomy &amp; Astrophysics</t>
  </si>
  <si>
    <t>GM922</t>
  </si>
  <si>
    <t>WOS:A1991GM92200012</t>
  </si>
  <si>
    <t>SCHATT, P; FERAL, JP</t>
  </si>
  <si>
    <t>THE BROODING CYCLE OF ABATUS-CORDATUS (ECHINODERMATA, SPATANGOIDA) AT KERGUELEN ISLANDS</t>
  </si>
  <si>
    <t>POLAR BIOLOGY</t>
  </si>
  <si>
    <t>SEA-URCHIN; ECHINOIDS; OCEAN; FOOD</t>
  </si>
  <si>
    <t>The Schizasteridae includes a high proportion of brooding species. The brooding cycle of Abatus cordatus (a species endemic to Kerguelen) at an intertidal site in the Golfe du Morbihan is annual and lasts 8.5 months, from the end of March until the beginning of December. This cycle is reproducible among years. It is synchronous inside the Golfe between two intertidal sites. A displacement of about six months occurs at a deeper site (-50 m). The delay of the cycle and depth does not seem to be related because an open-sea intertidal site has a similar displacement of the brooding cycle. It depends on the gonadal cycle which itself depends on the availability of trophic resources. On this basis and samples taken in January annual brooding cycles are hypothetized to occur in 3 Antarctic species of Schizasteridae from Terre-Adelie in relation to the annual sea ice cover and restricted summer period of primary production.</t>
  </si>
  <si>
    <t>UNIV PIERRE &amp; MARIE CURIE,OBSERV OCEANOL BANYULS,LAB ARAGO,CNRS,URA 117,F-66650 BANYULS SUR MER,FRANCE</t>
  </si>
  <si>
    <t>Centre National de la Recherche Scientifique (CNRS); Sorbonne Universite</t>
  </si>
  <si>
    <t>FERAL, Jean-Pierre/A-8199-2008; Feral, Jean-Pierre/C-8368-2012</t>
  </si>
  <si>
    <t>FERAL, Jean-Pierre/0000-0001-7627-0160;</t>
  </si>
  <si>
    <t>0722-4060</t>
  </si>
  <si>
    <t>POLAR BIOL</t>
  </si>
  <si>
    <t>Polar Biol.</t>
  </si>
  <si>
    <t>Biodiversity Conservation; Ecology</t>
  </si>
  <si>
    <t>GG912</t>
  </si>
  <si>
    <t>WOS:A1991GG91200001</t>
  </si>
  <si>
    <t>PLOTZ, J; WEIDEL, H; BERSCH, M</t>
  </si>
  <si>
    <t>WINTER AGGREGATIONS OF MARINE MAMMALS AND BIRDS IN THE NORTH-EASTERN WEDDELL SEA PACK ICE</t>
  </si>
  <si>
    <t>ANTARCTIC KRILL; OCEAN</t>
  </si>
  <si>
    <t>A seabird and mammal census was carried out in the north-eastern Weddell Sea during the austral winter of 1986. The German research icebreaker Polarstern operated in heavy pack ice along the Greenwich Meridian between the northern sea ice boundary and the Antartic coast. Crabeater seals (Lobodon carcinophagus), minke whales (Balaenoptera acutorostrata), Adelie penguins (Pygoscelis adeliae), Antarctic petrels (Thalassoica antarctica) and snow petrels (Pagodroma nivea) were found to be more abundant in the vicinity of the submarine Maud Rise, about 700 km north of the continental margin, than in other areas of substantial ice cover traversed during that cruise. The aggregations of birds and mammals are expected to reflect aggregations of their principal food, krill (Euphausia superba) wintering underneath the ice cover. The distribution pattern of krill predators coincides with the course of a warm water belt upwelling near Maud Rise. This upwelling could induce local ice melting which in turn may result in an increased release of sea ice algae.</t>
  </si>
  <si>
    <t>DEUTSCH HYDROG INST, W-2000 HAMBURG 36, GERMANY</t>
  </si>
  <si>
    <t>ALFRED WEGENER INST POLAR &amp; MARINE RES, COLUMBUSSTR, W-2850 BREMERHAVEN, GERMANY.</t>
  </si>
  <si>
    <t>SPRINGER</t>
  </si>
  <si>
    <t>233 SPRING ST, NEW YORK, NY 10013 USA</t>
  </si>
  <si>
    <t>1432-2056</t>
  </si>
  <si>
    <t>WOS:A1991GG91200003</t>
  </si>
  <si>
    <t>SHIMADA, K; OHYAMA, Y; PAN, CX</t>
  </si>
  <si>
    <t>COLD-HARDINESS OF THE ANTARCTIC WINGED MIDGE PAROCHLUS-STEINENII DURING THE ACTIVE SEASON AT KING-GEORGE ISLAND</t>
  </si>
  <si>
    <t>TOLERANCE</t>
  </si>
  <si>
    <t>The Antarctic winged midge Parochlus steinenii (Diptera: Chironomidae) and its immatures were collected from freshwater lakes near Great Wall Station (62-degrees 13'S,58-degrees 58'W) on King George Island during January and February in 1990. They were examined for supercooling ability and lower lethal temperature. They were all intolerant to freezing. Supercooling points (spontaneous freezing points) of the larvae, pupae and adults were -7.4-degrees +/- 1.0-degrees, -16.3-degrees +/- 4.6-degrees and -15.3-degrees +/- 5.6-degrees-C, respectively. These values represented the potential limits of cold-hardiness of this species. But the median lower lethal temperatures examined under an aqueous condition were always higher than the corresponding mean supercooling points. Half of the larvae, pupae and adults in the aqueous condition were killed at about -3-degrees, -9-degrees and -7-degrees-C, respectively, probably due to inoculative freezing. These temperatures seemed to be the natural lower limits of survival in the immatures and some adults of this species, at least in the active season.</t>
  </si>
  <si>
    <t>NATL INST POLAR RES,TOKYO,TOKYO 173,JAPAN; ACAD SINICA,INST ZOOL,BEIJING 100080,PEOPLES R CHINA</t>
  </si>
  <si>
    <t>Research Organization of Information &amp; Systems (ROIS); National Institute of Polar Research (NIPR) - Japan; Chinese Academy of Sciences; Institute of Zoology, CAS</t>
  </si>
  <si>
    <t>SHIMADA, K (corresponding author), HOKKAIDO UNIV,INST LOW TEMP SCI,SAPPORO,HOKKAIDO 060,JAPAN.</t>
  </si>
  <si>
    <t>WOS:A1991GG91200004</t>
  </si>
  <si>
    <t>THOMAS, DN; WIENCKE, C</t>
  </si>
  <si>
    <t>PHOTOSYNTHESIS, DARK RESPIRATION AND LIGHT INDEPENDENT CARBON FIXATION OF ENDEMIC ANTARCTIC MACROALGAE</t>
  </si>
  <si>
    <t>LONG-TERM CULTURE; INORGANIC CARBON; MARINE-ALGAE; PHYTOPLANKTON PRODUCTION; OXYGEN; TEMPERATURE; ASSIMILATION; PHAEOPHYTA; GROWTH; ECOPHYSIOLOGY</t>
  </si>
  <si>
    <t>The light saturated photosynthesis, dark respiration and light independent carbon fixation of macroalgal species endemic to the Antarctic were measured. Five brown algae. Ascoseira mirabilis, Desmarestia anceps, D. antarctica, Phaeurus antarcticus, Himantothallus grandifolius and the red alga Palmaria decipiens were included. Rates of these three parameters at 0-degrees-C were very similar to those measured in other studies on temperate algae at higher temperature. This indicates a high degree of physiological adaptation to the Antarctic environment within these species. A comparison was made of polarographic and chemical means of measuring oxygen flux during photosynthesis and dark respiration at low temperature. There was a good correlation between measurements of oxygen evolution and carbon fixation, although apparent photosynthetic quotient values were in most cases high.</t>
  </si>
  <si>
    <t>Thomas, David Neville/B-1448-2010</t>
  </si>
  <si>
    <t>Thomas, David Neville/0000-0001-8832-5907</t>
  </si>
  <si>
    <t>ONE NEW YORK PLAZA, SUITE 4600, NEW YORK, NY, UNITED STATES</t>
  </si>
  <si>
    <t>WOS:A1991GG91200006</t>
  </si>
  <si>
    <t>GILBERT, NS</t>
  </si>
  <si>
    <t>PRIMARY PRODUCTION BY BENTHIC MICROALGAE IN NEARSHORE MARINE-SEDIMENTS OF SIGNY ISLAND, ANTARCTICA</t>
  </si>
  <si>
    <t>ICE MICROBIAL COMMUNITIES; SEA-ICE; CARBON ASSIMILATION; MCMURDO-SOUND; PHYTOPLANKTON; DIATOMS; PATTERNS; GROWTH</t>
  </si>
  <si>
    <t>During the austral summer of 1987/1988, three 24 h in situ primary productivity measurements were made at a nearshore sublittoral site on the east coast of Signy Island, Antarctica. The first experiment in December, coincided with the peak of the benthic algal bloom as shown by benthic chlorophyll measurements and a primary productivity rate of 700.9 mg carbon m-2 day-1. In January, the experiment was undertaken during the peak of the phytoplankton bloom when light intensities reaching the benthos were greatly reduced. A rate of 313.4 mg carbon m-2 day-1 was measured, half that of the previous month. In March the phytoplankton bloom had died off, benthic light intensities had increased and production was 391.8 mg m-2 day-1. The experiments indicate changes in benthic microalgal activity during the summer, linked to changes in the benthic light climate. Compared with previous measurements of phytoplanktonic activity at Signy, the microphytobenthos seems to be an important source of primary production. A production estimate of 100.9 mg carbon m-2, for the ice-free summer period, lies within the range of values of results from other polar studies.</t>
  </si>
  <si>
    <t>GILBERT, NS (corresponding author), NERC,BRITISH ANTARCTIC SURV,HIGH CROSS,MADINGLEY RD,CAMBRIDGE CB3 0ET,ENGLAND.</t>
  </si>
  <si>
    <t>WOS:A1991GG91200007</t>
  </si>
  <si>
    <t>HANSEN, TN; DEVRIES, AL; BAUST, JG</t>
  </si>
  <si>
    <t>CALORIMETRIC ANALYSIS OF ANTIFREEZE GLYCOPROTEINS OF THE POLAR FISH, DISSOSTICHUS-MAWSONI</t>
  </si>
  <si>
    <t>BIOCHIMICA ET BIOPHYSICA ACTA</t>
  </si>
  <si>
    <t>AFGP; ANTARCTIC FISH; DSC; THERMAL HYSTERESIS</t>
  </si>
  <si>
    <t>TENEBRIO-MOLITOR; ANTARCTIC FISHES; MOLECULAR-WEIGHT; PROTEIN-ACTIVITY; GLYCOPEPTIDES; INHIBITION; AGENTS</t>
  </si>
  <si>
    <t>Solutions of antifreeze glycoproteins 1 through 5 and 8 were analyzed for activity by differential scanning calorimetry. With a scan rate of 1-degrees-C min-1, antifreeze glycoproteins 1-5 (20 mg/ml) revealed antifreeze activity with a delay in the freeze exotherm during cooling in the presence of ice. Antifreeze glycoprotein 8 (60 mg/ml), however, did not reveal antifreeze activity. When a 0.1-degrees-C min-1 scan rate was used, glycoproteins 1-5 again yielded a delay in the freeze onset, but the exotherm consisted of multiple events. At the slower scan glycoprotein 8 revealed an initial freeze followed by multiple exothermic events resembling those of glycoproteins 1-5. Thermograms exhibiting antifreeze activity had an initial shoulder in the exotherm direction upon cooling followed by a delay before the exotherm. The shoulders were correlated with c-axis ice growth observed in visual methods. The glycoprotein antifreezes had a linear increase in activity with decreased ice content.</t>
  </si>
  <si>
    <t>UNIV ILLINOIS,DEPT PHYSIOL &amp; BIOPHYS,URBANA,IL 61801</t>
  </si>
  <si>
    <t>University of Illinois System; University of Illinois Urbana-Champaign</t>
  </si>
  <si>
    <t>HANSEN, TN (corresponding author), SUNY BINGHAMTON,CTR CRYOBIOL RES,BINGHAMTON,NY 13901, USA.</t>
  </si>
  <si>
    <t>Hansen, Thomas/GWZ-2858-2022</t>
  </si>
  <si>
    <t>0006-3002</t>
  </si>
  <si>
    <t>BIOCHIM BIOPHYS ACTA</t>
  </si>
  <si>
    <t>AUG 30</t>
  </si>
  <si>
    <t>10.1016/0167-4838(91)90122-G</t>
  </si>
  <si>
    <t>Biochemistry &amp; Molecular Biology; Biophysics</t>
  </si>
  <si>
    <t>GG966</t>
  </si>
  <si>
    <t>WOS:A1991GG96600007</t>
  </si>
  <si>
    <t>[Anonymous]</t>
  </si>
  <si>
    <t>'WILD ICE' - ANTARCTIC JOURNEYS - NAVEEN,R</t>
  </si>
  <si>
    <t>TLS-THE TIMES LITERARY SUPPLEMENT</t>
  </si>
  <si>
    <t>TIMES NEWSPAPERS LTD</t>
  </si>
  <si>
    <t>PO BOX 479 VIRGINIA ST, LONDON, ENGLAND E1 9XU</t>
  </si>
  <si>
    <t>0307-661X</t>
  </si>
  <si>
    <t>TLS-TIMES LIT SUPPL</t>
  </si>
  <si>
    <t>TLS-Times Lit. Suppl.</t>
  </si>
  <si>
    <t>Humanities, Multidisciplinary</t>
  </si>
  <si>
    <t>Arts &amp; Humanities - Other Topics</t>
  </si>
  <si>
    <t>GD288</t>
  </si>
  <si>
    <t>WOS:A1991GD28800065</t>
  </si>
  <si>
    <t>LOWE, DC; BRENNINKMEIJER, CAM; TYLER, SC; DLUGKENCKY, EJ</t>
  </si>
  <si>
    <t>DETERMINATION OF THE ISOTOPIC COMPOSITION OF ATMOSPHERIC METHANE AND ITS APPLICATION IN THE ANTARCTIC</t>
  </si>
  <si>
    <t>ACCELERATOR MASS-SPECTROMETRY; POLAR ICE CORES; NEW-ZEALAND; CARBON-DIOXIDE; BARING HEAD; CH4; TROPOSPHERE; OXIDATION; RECORD; TRENDS</t>
  </si>
  <si>
    <t>A procedure for the determination of the C-13/C-12 ratio and the C-14 abundance in atmospheric methane is presented. The method is based on the collection of air samples in stainless steel tanks at a pressure of 7 bar. The air is processed in the laboratory by cryogenic removal of condensibles, followed by oxidation of the methane content after which the resulting CO2 is collected. Also CO is removed prior to oxidation. The C-13/C-12 ratio is determined on the CO2 sample by stable isotope ratio mass spectrometry. The C-14 content is determined by means of accelerator mass spectrometry. The overall precision of the technique is 0.1 parts per thousand for delta-C-13 and 1.5 pMC for C-14. The method has been used to determine the carbon isotopic composition of methane in air collected at Baring Head, New Zealand, and also in air collected on aircraft flights between New Zealand and Antarctica. No gradient in the carbon isotopic composition between Baring Head and South Pole station was detected. The annual mean delta-C-13 value at Baring Head was -47.13 +/- 0.20 parts per thousand for 1989 which includes seasonal effects probably due to OH variations and local meteorology. The annual mean C-14 value at Baring Head in 1989 was 118.3 percent modern (pMC).</t>
  </si>
  <si>
    <t>NATL CTR ATMOSPHER RES, DIV ATMOSPHERE CHEM, BOULDER, CO 80307 USA; NOAA, CLIMATE MONITORING &amp; DIAGNOST LAB, BOULDER, CO 80303 USA; UNIV COLORADO, NOAA, COOPERAT INST RES ENVIRONM SCI, BOULDER, CO 80309 USA</t>
  </si>
  <si>
    <t>National Center Atmospheric Research (NCAR) - USA; National Oceanic Atmospheric Admin (NOAA) - USA; National Oceanic Atmospheric Admin (NOAA) - USA; University of Colorado System; University of Colorado Boulder</t>
  </si>
  <si>
    <t>LOWE, DC (corresponding author), DSIR, DIV PHYS SCI, NUCL SCI GRP, POB 31-312, LOWER HUTT, NEW ZEALAND.</t>
  </si>
  <si>
    <t>Brenninkmeijer, Carl/B-6860-2013</t>
  </si>
  <si>
    <t>AUG 20</t>
  </si>
  <si>
    <t>D8</t>
  </si>
  <si>
    <t>10.1029/91JD01119</t>
  </si>
  <si>
    <t>GC314</t>
  </si>
  <si>
    <t>WOS:A1991GC31400017</t>
  </si>
  <si>
    <t>WHITWORTH, T; NOWLIN, WD; PILLSBURY, RD; MOORE, MI; WEISS, RF</t>
  </si>
  <si>
    <t>OBSERVATIONS OF THE ANTARCTIC CIRCUMPOLAR CURRENT AND DEEP BOUNDARY CURRENT IN THE SOUTHWEST ATLANTIC</t>
  </si>
  <si>
    <t>OCEAN; CIRCULATION; PACIFIC; PASSAGE; WATERS</t>
  </si>
  <si>
    <t>Fourteen-month velocity and temperature records from an array of 14 moorings north and west of the Falkland Plateau and supporting hydrographic and tracer data reveal a narrow boundary current that carries dense Antarctic waters. The current flows west along the northern flank of the Falkland Plateau with mean speeds of more than 10 cm s-1 at 5000 m and more than 30 cm s-1 at 2500 m. The westward flow extends from the bottom to at least 1000 m, but the upper portion of the current is a branch of the Antarctic Circumpolar Current (ACC) following the only deepwater route between the Scotia Sea and the Argentine Basin. Waters colder than 0.2-degrees-C are too cold to be associated with the ACC at Drake Passage and must ultimately derive from the Weddell Sea as part of the deep thermohaline circulation. The westward transport of water colder than 0.2-degrees-C is 8.2 x 10(6) m3 s-1. In the mean the bottom boundary current is similar to that predicted by the Stommel-Arons model, but considerable variability is introduced by the meandering of the overlying ACC. Chlorofluorocarbon data suggest that new Antarctic water from the Georgia Basin enters the Argentine Basin via the deep boundary current, which passes beneath the ACC; some new water is also advected east after being entrained in the ACC. Most of the water in the deep boundary current is recirculated water that has been in residence in the Argentine Basin for some time. Water colder than -0.2-degrees-C is relatively new to the basin and comprises about 2.5 x 10(6) m3 s-1 of the westward flow of the boundary current.</t>
  </si>
  <si>
    <t>NEW ZEALAND OCEANOG INST, DSIR MARINE &amp; FRESHWATER, WELLINGTON, NEW ZEALAND; OREGON STATE UNIV, COLL OCEANOG, CORVALLIS, OR 97331 USA; UNIV CALIF SAN DIEGO, SCRIPPS INST OCEANOG, LA JOLLA, CA 92093 USA</t>
  </si>
  <si>
    <t>Oregon State University; University of California System; University of California San Diego; Scripps Institution of Oceanography</t>
  </si>
  <si>
    <t>TEXAS A&amp;M UNIV SYST, DEPT OCEANOG, COLLEGE STN, TX 77843 USA.</t>
  </si>
  <si>
    <t>AUG 15</t>
  </si>
  <si>
    <t>C8</t>
  </si>
  <si>
    <t>10.1029/91JC01319</t>
  </si>
  <si>
    <t>GB337</t>
  </si>
  <si>
    <t>WOS:A1991GB33700027</t>
  </si>
  <si>
    <t>WEATHERLY, JW; WALSH, JE; ZWALLY, HJ</t>
  </si>
  <si>
    <t>ANTARCTIC SEA ICE VARIATIONS AND SEASONAL AIR-TEMPERATURE RELATIONSHIPS</t>
  </si>
  <si>
    <t>TRENDS</t>
  </si>
  <si>
    <t>Monthly Antarctic station temperatures are used in conjunction with grids of sea ice coverage in order to evaluate the temporal trends and the strength of associations between the two variables at lags of up to several seasons. Over the 30-year period 1958-1987 the trends of temperature are positive in all seasons. However, for the 15 years (1973-1987) for which ice data are available, the trends of temperature are predominantly positive only in winter and summer. The trends are most strongly positive over the Antarctic Peninsula. The spatially aggregated trend of temperature for this latter period is small but positive, while the corresponding trend of ice coverage is small but negative. Regional trends of both variables are larger. Cross correlations between concurrent anomalies of the two variables are negative over most of the continent and are strongest over the Antarctic Peninsula, especially in winter. Lag correlations between seasonal anomalies of the two variables are generally stronger with ice lagging the summer temperatures and with ice leading the winter temperatures. The implication is that summer temperatures predispose the near-surface waters to above- or below-normal ice coverage in the following autumn and winter. The conclusions show little dependence on the choice of the sea ice data source or of the measure of sea ice (extent or areal coverage), but they do depend considerably on the method by which the data are geographically aggregated.</t>
  </si>
  <si>
    <t>NASA, GODDARD SPACE FLIGHT CTR, OCEANS &amp; ICE BRANCH, GREENBELT, MD 20771 USA</t>
  </si>
  <si>
    <t>National Aeronautics &amp; Space Administration (NASA); NASA Goddard Space Flight Center</t>
  </si>
  <si>
    <t>UNIV ILLINOIS, DEPT ATMOSPHER SCI, 105 S GREGORY AVE, URBANA, IL 61801 USA.</t>
  </si>
  <si>
    <t>Walsh, John/GQI-2785-2022</t>
  </si>
  <si>
    <t>Walsh, John/0000-0002-2510-8734; Walsh, John/0000-0001-9541-5927</t>
  </si>
  <si>
    <t>10.1029/91JC01432</t>
  </si>
  <si>
    <t>WOS:A1991GB33700028</t>
  </si>
  <si>
    <t>HILL, DH; BOYNTON, WV; HAAG, RA</t>
  </si>
  <si>
    <t>A LUNAR METEORITE FOUND OUTSIDE THE ANTARCTIC</t>
  </si>
  <si>
    <t>OUR knowledge of the Moon's surface composition has come from samples returned by the Apollo and Luna missions, and from eleven lunar meteorites, all of which were discovered in Antarctica 1,2. Here we report the discovery of a new lunar meteorite, Calcalong Creek, in a desert region of Australia which is analogous to Antarctica in its ability to preserve meteorites of different types 3. On the basis of a diagnostic Fe/Mn ratio of 73-78, and other element abundances, we conclude that Calcalong Creek is a lunar breccia, containing both highland and mare materials. Whereas the Apollo and Luna missions selectively sampled only 5% of the lunar crust, lunar meteorites should provide a random sample 4; nevertheless there has been some concern that the Antarctic meteorite population may be biased in some way 5. Calcalong Creek will add to our understanding of lunar petrology, and as the first non-Antarctic lunar meteorite, may also shed new light on the transfer of impact ejecta from the Moon to the Earth.</t>
  </si>
  <si>
    <t>UNIV ARIZONA,DEPT PLANETARY SCI,TUCSON,AZ 85721; ROBERT A HAAG METEORITES,TUCSON,AZ 85726</t>
  </si>
  <si>
    <t>University of Arizona</t>
  </si>
  <si>
    <t>HILL, DH (corresponding author), UNIV ARIZONA,LUNAR &amp; PLANETARY LAB,TUCSON,AZ 85721, USA.</t>
  </si>
  <si>
    <t>10.1038/352614a0</t>
  </si>
  <si>
    <t>GB211</t>
  </si>
  <si>
    <t>WOS:A1991GB21100053</t>
  </si>
  <si>
    <t>JOHNSTON, CG; VESTAL, JR</t>
  </si>
  <si>
    <t>PHOTOSYNTHETIC CARBON INCORPORATION AND TURNOVER IN ANTARCTIC CRYPTOENDOLITHIC MICROBIAL COMMUNITIES - ARE THEY THE SLOWEST-GROWING COMMUNITIES ON EARTH</t>
  </si>
  <si>
    <t>APPLIED AND ENVIRONMENTAL MICROBIOLOGY</t>
  </si>
  <si>
    <t>COLD DESERTS; BIOMASS; HOT</t>
  </si>
  <si>
    <t>The main forms of terrestrial life in the cold, desolate Ross Desert of Antarctica are lichen-dominated or cyanobacterium-dominated cryptoendolithic (hidden in rock) microbial communities. Though microbial community biomass (as measured by extractable lipid phosphate) was well within the range of values determined for other microbial communities, community lipid carbon turnover times (calculated from community lipid biomass, rates of community photosynthetic carbon incorporation into lipids versus temperature, and the in situ temperature record) were among the longest on Earth (ca. 20,000 years). When the temperature is above freezing and moisture is present, moderate rates of photosynthesis can be measured. Lichen communities had a psychrophilic temperature response (maximal rate of 4.5 ng of C h-1 m-2 at 10-degrees-C) while cyanobacteria communities had maximal rates at 20 to 30-degrees-C (3 ng of C h-1 m-2). These extraordinarily slowly growing communities were not nutrient limited. No significant changes in photosynthetic metabolism were observed upon additions of 100 nM to 1 mM nitrate, ammonium, phosphate, and manganese. These simple, tenacious microbial communities demonstrate strategies of survival under conditions normally considered too extreme for life.</t>
  </si>
  <si>
    <t>UNIV CINCINNATI, DEPT BIOL SCI, CINCINNATI, OH 45221 USA</t>
  </si>
  <si>
    <t>University System of Ohio; University of Cincinnati</t>
  </si>
  <si>
    <t>AMER SOC MICROBIOLOGY</t>
  </si>
  <si>
    <t>1752 N ST NW, WASHINGTON, DC 20036-2904 USA</t>
  </si>
  <si>
    <t>0099-2240</t>
  </si>
  <si>
    <t>1098-5336</t>
  </si>
  <si>
    <t>APPL ENVIRON MICROB</t>
  </si>
  <si>
    <t>Appl. Environ. Microbiol.</t>
  </si>
  <si>
    <t>AUG</t>
  </si>
  <si>
    <t>10.1128/AEM.57.8.2308-2311.1991</t>
  </si>
  <si>
    <t>Biotechnology &amp; Applied Microbiology; Microbiology</t>
  </si>
  <si>
    <t>FZ250</t>
  </si>
  <si>
    <t>Green Published, Bronze</t>
  </si>
  <si>
    <t>WOS:A1991FZ25000033</t>
  </si>
  <si>
    <t>KOCK, KH</t>
  </si>
  <si>
    <t>THE STATE OF EXPLOITED FISH STOCKS IN THE SOUTHERN-OCEAN - A REVIEW</t>
  </si>
  <si>
    <t>ARCHIV FUR FISCHEREIWISSENSCHAFT</t>
  </si>
  <si>
    <t>Antarctic finfish resources have been subject to exploitation primarily by the Soviet Union since more than 20 years. The total yield from the Southern Ocean has been 2.85 million tonnes until the season 1989/90. About two thirds of the catches have been taken in the Atlantic Ocean sector (mainly South Georgia) while the remaining one third originated primarily from the Kerguelen waters in the Indian Ocean sector. The fishery is regulated under the auspices of the Convention on the 'Conservation of Antarctic Marine Living Resources' (CCAMLR) for the whole Southern Ocean since 1982 and under French national jurisdiction around the Kerguelen and the Crozet Islands. Apart from the lanternfish Electrona carlsbergi the fishery on all other species is restricted by conservation measures. The stocks most heavily affected by fishing are those of Notothenia rossii in both sectors, Notothenia squamifrons in the Indian Ocean sector and of Champsocephalus gunnari in the South Orkney Islands/Antarctic Peninsula region. Sizes of most of these stocks are only small fractions of their initial sizes. Champsocephalus gunnari around South Georgia has recovered two times from low stock sizes following heavy flshing.</t>
  </si>
  <si>
    <t>KOCK, KH (corresponding author), BUNDESFORSCH ANSTALT FISCHEREI,INST SEEFISCHEREI,PALMAILLE 9,W-2000 HAMBURG 50,GERMANY.</t>
  </si>
  <si>
    <t>BUNDESFORSCHUNGSANSTALT FISCHEREI</t>
  </si>
  <si>
    <t>HAMBURG 50</t>
  </si>
  <si>
    <t>PALMAILLE 9, W-2000 HAMBURG 50, GERMANY</t>
  </si>
  <si>
    <t>0003-9063</t>
  </si>
  <si>
    <t>ARCH FISCHEREIWISS</t>
  </si>
  <si>
    <t>Fisheries</t>
  </si>
  <si>
    <t>GL204</t>
  </si>
  <si>
    <t>WOS:A1991GL20400001</t>
  </si>
  <si>
    <t>BRIDGMAN, SA</t>
  </si>
  <si>
    <t>PERIPHERAL COLD ACCLIMATIZATION IN ANTARCTIC SCUBA-DIVERS</t>
  </si>
  <si>
    <t>AVIATION SPACE AND ENVIRONMENTAL MEDICINE</t>
  </si>
  <si>
    <t>HAND</t>
  </si>
  <si>
    <t>Peripheral acclimatization to cold in scuba divers stationed at the British Antarctic Survey's Signy Station was investigated during a year in Antarctica. Five divers and five non-diver controls underwent monthly laboratory tests of index finger immersion in cold water for 30 min. Index finger pulp temperature and time of onset of cold-induced vasodilatation (CIVD) were measured. Pain was recorded with verbal and numerical psychophysical subjective pain ratings. Average finger temperatures and median finger pain from 6-30 min of immersion, maximum finger temperatures during the first CIVD cycle, and finger temperatures at the onset of CIVD were calculated. Comparison of the variables recorded from divers and non-divers were performed with analysis of variance. No significant differences were found among the variables recorded from divers and non-divers. From a review of the literature, divers have responses typical of non-cold-adapted Caucasians. There is, therefore, no evidence that Signy divers peripherally acclimatized to cold. We suggest that these findings occur because either the whole body cooling which divers undergo inhibits peripheral acclimatization or because of insufficiently frequent or severe cold exposure while diving. Further basic studies on the duration, frequency and severity of cold exposure necessary to induce peripheral cold acclimatization are required before this question can be satisfactorily answered.</t>
  </si>
  <si>
    <t>ROBERT GORDONS INST TECHNOL, ABERDEEN, SCOTLAND; BRITISH ANTARCTIC SURVEY, CAMBRIDGE CB3 0ET, ENGLAND</t>
  </si>
  <si>
    <t>Robert Gordon University; UK Research &amp; Innovation (UKRI); Natural Environment Research Council (NERC); NERC British Antarctic Survey</t>
  </si>
  <si>
    <t>AEROSPACE MEDICAL ASSOC</t>
  </si>
  <si>
    <t>ALEXANDRIA</t>
  </si>
  <si>
    <t>320 S HENRY ST, ALEXANDRIA, VA 22314-3579 USA</t>
  </si>
  <si>
    <t>0095-6562</t>
  </si>
  <si>
    <t>1943-4448</t>
  </si>
  <si>
    <t>AVIAT SPACE ENVIR MD</t>
  </si>
  <si>
    <t>Aviat. Space Environ. Med.</t>
  </si>
  <si>
    <t>Public, Environmental &amp; Occupational Health; Medicine, General &amp; Internal; Sport Sciences</t>
  </si>
  <si>
    <t>Public, Environmental &amp; Occupational Health; General &amp; Internal Medicine; Sport Sciences</t>
  </si>
  <si>
    <t>FZ249</t>
  </si>
  <si>
    <t>WOS:A1991FZ24900004</t>
  </si>
  <si>
    <t>BUNN, FE; THIRKETTLE, FW; EVANS, WFJ</t>
  </si>
  <si>
    <t>RAPID MOTION OF THE 1989 ARCTIC OZONE CRATER AS VIEWED WITH TOMS DATA</t>
  </si>
  <si>
    <t>CANADIAN JOURNAL OF PHYSICS</t>
  </si>
  <si>
    <t>HOLE</t>
  </si>
  <si>
    <t>The data from the NIMBUS-7 TOMS instrument were used to study the Arctic ozone layer in late winter and spring, 1989. This paper presents an analysis of TOMS total ozone values, to produce a picture of the morphology of the Arctic stratospheric ozone crater in winter-spring 1989. The Arctic crater formed in late January when the vortex moved off the pole to over Scandinavia. The TOMS data clearly show the Arctic ozone-crater feature over Scandinavia and the western Soviet Union, on February 2, 1989. It later moved south to Baffin Island and then, in March, down over Toronto, and eventually to western Canada, near Edmonton. A similar, unexpected, crater was present in the Antarctic fall, on March 15, 1989. This phenomenon is mainly produced by dynamic uplift, but there may be ozone depletion occurring as well owing to reduced temperatures.</t>
  </si>
  <si>
    <t>TRENT UNIV,PETERBOROUGH K9J 7B8,ONTARIO,CANADA</t>
  </si>
  <si>
    <t>Trent University</t>
  </si>
  <si>
    <t>BUNN, FE (corresponding author), PHD ASSOCIATES INC,KINSMEN BLDG,4700 KEELE ST,N YORK M3J 1P3,ONTARIO,CANADA.</t>
  </si>
  <si>
    <t>NATL RESEARCH COUNCIL CANADA</t>
  </si>
  <si>
    <t>OTTAWA</t>
  </si>
  <si>
    <t>RESEARCH JOURNALS, MONTREAL RD, OTTAWA ON K1A 0R6, CANADA</t>
  </si>
  <si>
    <t>0008-4204</t>
  </si>
  <si>
    <t>CAN J PHYS</t>
  </si>
  <si>
    <t>Can. J. Phys.</t>
  </si>
  <si>
    <t>AUG-SEP</t>
  </si>
  <si>
    <t>8-9</t>
  </si>
  <si>
    <t>10.1139/p91-167</t>
  </si>
  <si>
    <t>Physics, Multidisciplinary</t>
  </si>
  <si>
    <t>Physics</t>
  </si>
  <si>
    <t>GR975</t>
  </si>
  <si>
    <t>WOS:A1991GR97500024</t>
  </si>
  <si>
    <t>KOMHYR, WD; OLTMANS, SJ; GRASS, RD; LEONARD, RK</t>
  </si>
  <si>
    <t>POSSIBLE INFLUENCE OF LONG-TERM SEA-SURFACE TEMPERATURE ANOMALIES IN THE TROPICAL PACIFIC ON GLOBAL OZONE</t>
  </si>
  <si>
    <t>QUASI-BIENNIAL OSCILLATION; GROUND-BASED OBSERVATIONS; ANTARCTIC OZONE; NORTHERN-HEMISPHERE; ATMOSPHERIC OZONE; SOUTH-POLE; DEPLETION; STRATOSPHERE; DESTRUCTION; CIRCULATION</t>
  </si>
  <si>
    <t>A significant negative correlation exists between June-August sea surface temperatures (SSTs) in the eastern equatorial Pacific and 15-31 October total ozone values at South Pole, Antarctica. SSTs in the eastern equatorial Pacific were anomalously warmer by 0.67-degrees-C during 1976-1987 compared with 1962-1975. Quasi-biennial oscillation (QBO) easterly winds in the equatorial Pacific stratosphere were generally stronger after 1975 than they were before that time. Prior to the early-to-mid 1970s the trend in global ozone was generally upward, but then turned downward. Total ozone at Hawaii and Samoa, which had been decreasing at a rate of about 0.35% yr-1 during 1976-1987, showed recovery to mid-1970s values in 1988-1989 following a drop in SSTs in the eastern equatorial Pacific to low values last observed there prior to 1976. During 15-31 October 1988, total ozone at South Pole, which had decreased from about 280 Dobson units (DU) prior to 1980 to 140 DU in 1987, suddenly recovered to 250 DU, though substantial ozone depletion by heterogeneous photochemical processes involving polar stratospheric clouds was still evident in the South Pole ozone vertical profiles. These observations suggest that the downward trend in ozone observed over the globe in recent years may have been at least partially meteorologically induced, possibly through modulation by the warmer tropical Pacific ocean waters of QBO easterly winds at the equator, of planetary waves in the extratropics, of the interaction of QBO winds and planetary waves, and of Hadley Cell circulation. A cursory analysis of geostrophic wind flow around the Baffin Island low suggests a meteorological influence on the observed downward trend in ozone over North America during the past decade. Because ozone has a lifetime that varies from minutes to hours in the primary ozone production region at high altitudes in the tropical stratosphere to months and years in the low stratosphere, changes in atmospheric dynamics have the potential for not only redistributing ozone over the globe, but also changing global ozone abundance.</t>
  </si>
  <si>
    <t>UNIV COLORADO,NOAA,COOPERAT INST RES ENVIRONM SCI,BOULDER,CO 80309</t>
  </si>
  <si>
    <t>University of Colorado System; University of Colorado Boulder; National Oceanic Atmospheric Admin (NOAA) - USA</t>
  </si>
  <si>
    <t>KOMHYR, WD (corresponding author), ATMOSPHER ADM,CLIMATE MONITORING &amp; DIAGNOST LAB,BOULDER,CO 80303, USA.</t>
  </si>
  <si>
    <t>Oltmans, Samuel/AAC-8987-2022</t>
  </si>
  <si>
    <t>10.1139/p91-168</t>
  </si>
  <si>
    <t>WOS:A1991GR97500025</t>
  </si>
  <si>
    <t>HENDERSON, GS; MCCONNELL, JC; BEAGLEY, SR; EVANS, WFJ</t>
  </si>
  <si>
    <t>POLAR OZONE DEPLETION - CURRENT STATUS</t>
  </si>
  <si>
    <t>ANTARCTIC SPRING STRATOSPHERE; BALLOON-BORNE MEASUREMENTS; BREAKING PLANETARY-WAVES; INSITU ER-2 DATA; MCMURDO-STATION; PROFILE MEASUREMENTS; NITRIC-ACID; 72-DEGREES-S LATITUDE; ARCTIC STRATOSPHERE; CHLORINE MONOXIDE</t>
  </si>
  <si>
    <t>Rapid springtime depletion of column ozone (O3) is observed over the Antarctic during the austral spring. A much weaker springtime depletion is observed in the Arctic region. This depletion results from a complex chemical mechanism that involves the catalytic destruction of stratospheric ozone by chlorine. The chemical mechanism appears to operate between approximately 12-25 km in the colder regions of the polar winter vortices. During the polar night heterogeneous chemical reactions occur on the surface of polar stratospheric clouds that convert relatively inert reservoir Cl species such as HCl to active Cl species. These clouds form when temperatures drop below about 197 K and are ubiquitous throughout the polar winter region. At polar sunrise the reactive Cl species are photolysed, liberating large quantities of free Cl that subsequently catalytically destroys O3 with a mechanism involving the formation of the Cl2O2 dimer. The magnitude of the spring depletion is much greater in the Antarctic relative to the Arctic owing to the greater stability and longer duration of the southern polar vortex. Breakup of the intense high-latitude vortices in late (Antarctic) or early (Arctic) spring results in infilling of the ozone holes but adversely affects midlatitude ozone levels by diluting them with O3-depleted, ClO-rich high-latitude air. The magnitude of the Antarctic ozone depletion has been increasing since 1979 and its current depletion in October 1990 amounts to 60%. The increase in the size of the depletion is anticorrelated with increasing anthropogenic chlorofluorocarbon (CFCs) release. Adherence to the revised Montreal Protocol should result in a reduction of stratospheric halogen levels with subsequent amelioration of polar ozone depletion but the time constant for the atmosphere to return to pre-CFC levels is approximately 60-100 years.</t>
  </si>
  <si>
    <t>YORK UNIV,DEPT EARTH &amp; ATMOSPHER SCI,N YORK M3J 1P3,ONTARIO,CANADA; TRENT UNIV,PETERBOROUGH K9J 7B8,ONTARIO,CANADA</t>
  </si>
  <si>
    <t>York University - Canada; Trent University</t>
  </si>
  <si>
    <t>HENDERSON, GS (corresponding author), UNIV TORONTO,DEPT GEOL,TORONTO M5S 3B1,ONTARIO,CANADA.</t>
  </si>
  <si>
    <t>10.1139/p91-170</t>
  </si>
  <si>
    <t>WOS:A1991GR97500027</t>
  </si>
  <si>
    <t>MORGAN, VI</t>
  </si>
  <si>
    <t>HIGH-TEMPERATURE ICE CREEP TESTS</t>
  </si>
  <si>
    <t>COLD REGIONS SCIENCE AND TECHNOLOGY</t>
  </si>
  <si>
    <t>POLYCRYSTALLINE ICE; FLOW; LAW</t>
  </si>
  <si>
    <t>Uniaxial compression tests were performed on laboratory-made polycrystalline ice at an octahedral stress of 0.1 MPa. Temperatures of the fluid surrounding the ice were closely controlled (variation &lt; 0.005-degrees-C) and ranged between -5-degrees-C and -0.01-degrees-C. All tests were run until strain rates passed through a minimum value (secondary strain) and one test at -0.5-degrees-C continued in tertiary strain, with an approximately constant strain rate to 22% total strain. Values of secondary strain rate were found to increase rapidly but smoothly as the melting point was approached with a six-fold increase in strain rate between -0.1-degrees-C and -0.01-degrees-C.</t>
  </si>
  <si>
    <t>MORGAN, VI (corresponding author), AUSTRALIAN ANTARCTIC DIV,CHANNEL HIGHWAY,KINGSTON,TAS 7050,AUSTRALIA.</t>
  </si>
  <si>
    <t>0165-232X</t>
  </si>
  <si>
    <t>COLD REG SCI TECHNOL</t>
  </si>
  <si>
    <t>Cold Reg. Sci. Tech.</t>
  </si>
  <si>
    <t>10.1016/0165-232X(91)90044-H</t>
  </si>
  <si>
    <t>Engineering, Environmental; Engineering, Civil; Geosciences, Multidisciplinary</t>
  </si>
  <si>
    <t>Engineering; Geology</t>
  </si>
  <si>
    <t>GD921</t>
  </si>
  <si>
    <t>WOS:A1991GD92100007</t>
  </si>
  <si>
    <t>HUNTLEY, M; KARL, DM; NIILER, P; HOLMHANSEN, O</t>
  </si>
  <si>
    <t>RESEARCH ON ANTARCTIC COASTAL ECOSYSTEM RATES (RACER) - AN INTERDISCIPLINARY FIELD EXPERIMENT</t>
  </si>
  <si>
    <t>DEEP-SEA RESEARCH PART A-OCEANOGRAPHIC RESEARCH PAPERS</t>
  </si>
  <si>
    <t>DISSOLVED ORGANIC-MATTER; KRILL EUPHAUSIA-SUPERBA; MARINE-PHYTOPLANKTON; SOUTHERN-OCEAN; BRANSFIELD STRAIT; SCOTIA SEA; AUSTRAL SUMMER; MCMURDO-SOUND; WATERS; PHOTOSYNTHESIS</t>
  </si>
  <si>
    <t>The Research on Antarctic Coastal Ecosystem Rates (RACER) program of 1986-87 was desinged to examined physical and biological processes that give rise to high biological productivity in the vicinity of the Antarctic Peninsula. In a 25,000 km2 sampling area at the western end of Bransfield Strait and during the period from mid-December 1986 to late March 1987, four 2-week cruises were made over a 69-station grid encompassing the coastal shelf, the continental shelf break, numerous island shelves, the Bellingshausen Sea-Weddell Sea confluence, and a portion of Drake Passage. Studies were focused on the upper ocean (0-200 m) and included detailed measurements of hydrography, ocean optics, vertical flux, and the distribution, abundance and productivity of bacteria, phytoplankton, zooplankton and krill. This paper describes the program logistics and presents the results of a carbon flux model, based on empirical observations, for the nearshore pelagic marine ecosystem.</t>
  </si>
  <si>
    <t>UNIV HAWAII,SCH OCEAN &amp; EARTH SCI &amp; TECHNOL,HONOLULU,HI 96822; UNIV CALIF SAN DIEGO,SCRIPPS INST OCEANOG,POLAR RES PROGRAM,LA JOLLA,CA 92093; UNIV CALIF SAN DIEGO,SCRIPPS INST OCEANOG,MARINE LIFE RES GRP,LA JOLLA,CA 92093</t>
  </si>
  <si>
    <t>University of Hawaii System; University of California System; University of California San Diego; Scripps Institution of Oceanography; University of California System; University of California San Diego; Scripps Institution of Oceanography</t>
  </si>
  <si>
    <t>HUNTLEY, M (corresponding author), UNIV CALIF SAN DIEGO,SCRIPPS INST OCEANOG,DIV MARINE BIOL RES,LA JOLLA,CA 92093, USA.</t>
  </si>
  <si>
    <t>Karl, David/AFP-3837-2022</t>
  </si>
  <si>
    <t>Karl, David/0000-0002-6660-6721</t>
  </si>
  <si>
    <t>0198-0149</t>
  </si>
  <si>
    <t>DEEP-SEA RES</t>
  </si>
  <si>
    <t>10.1016/0198-0149(91)90090-3</t>
  </si>
  <si>
    <t>GH346</t>
  </si>
  <si>
    <t>WOS:A1991GH34600002</t>
  </si>
  <si>
    <t>NIILER, PP; AMOS, A; HU, JH</t>
  </si>
  <si>
    <t>WATER MASSES AND 200 M RELATIVE GEOSTROPHIC CIRCULATION IN THE WESTERN BRANSFIELD STRAIT REGION</t>
  </si>
  <si>
    <t>Four hydrographic surveys to 200 db of 16-20 nm horizontal resolution carried out in the vicinity of western Bransfield Strait in the period November 1986 to March 1987 are used to provide a description of water masses and relative geostrophic circulation in the survey area. The water mass structure is characterized by two frontal structures with a complex vertical and horizontal interleaving of water from the Southern Drake Passage, Orkney Island shelf, Bellingshausen Sea and the shelf of Antarctic Peninsula. In the northwestern segment of the survey area, intrusions of Drake Passage water into the Bransfield are found beneath a frontal zone at a 100-m depth between Snow and Smith Islands. In the southeastern segment fresh, warm water from the Gerlache Straits flows over the cold salty water from the Antarctic Peninsula. A geostrophically balanced relative flow, termed the Bransfield Current, transport water along a second front between Bellingshausen Sea and Antarctic Peninsula from the Bellinshausen Sea and Gerlache Straits to the northeast. A cyclonic gyre exists around Low Island, In this current, the 200 db relative geostrophic mean current maximum is 8 cm s-1 and the geostrophic eddy kinetic energy is 18-55 cm2 s-2, being strongest near the flow axis. Based on estimates of other mid-latitude ocean current areas with similar mean flows and eddy energies, the single particle diffusion coefficient is 1-3 x 10(7) cm2 s-1. This circulation and diffusion could transport particles from the biologically rich Gerlache Strait to Livingston Island and the Drake Passage in 15-30 days, while particles can spread an average +/- 50 km to either side of a track traced out by the mean flow.</t>
  </si>
  <si>
    <t>UNIV TEXAS,INST MARINE SCI,PORT ARANSAS,TX 78373; NATL TAIWAN OCEAN UNIV,CHILUNG,TAIWAN</t>
  </si>
  <si>
    <t>University of Texas System; National Taiwan Ocean University</t>
  </si>
  <si>
    <t>NIILER, PP (corresponding author), UNIV CALIF SAN DIEGO,SCRIPPS INST OCEANOG,LA JOLLA,CA 92093, USA.</t>
  </si>
  <si>
    <t>WOS:A1991GH34600003</t>
  </si>
  <si>
    <t>HOLMHANSEN, O; MITCHELL, BG</t>
  </si>
  <si>
    <t>SPATIAL AND TEMPORAL DISTRIBUTION OF PHYTOPLANKTON AND PRIMARY PRODUCTION IN THE WESTERN BRANSFIELD STRAIT REGION</t>
  </si>
  <si>
    <t>PHOTOSYNTHESIS-IRRADIANCE RELATIONSHIPS; SEA ICE-EDGE; ANTARCTIC PHYTOPLANKTON; ROSS SEA; MARINE-PHYTOPLANKTON; SOUTHERN-OCEAN; BLOOM DYNAMICS; SCOTIA SEA; GROWTH; BIOMASS</t>
  </si>
  <si>
    <t>Studies on phytoplankton were one component of the multi-disciplinary RACER program which had 69 stations within a 100 x 250-km rectangle in the southwestern Bransfield Strait and contiguous waters. Data were acquired during eight cruises between December 1986 and March 1987. All deep stations north of the continental shelf break were low in phytoplankton biomass (&lt; 41 mg Chl a m-2) and in rates of primary production (mean of 0.34 g C m-2 day-1) as compared to stations in continental shelf waters. Phytoplankton biomass exceeded 700 mg Chl a m-2 at some stations in shelf waters, with rates of primary production in December exceeding 3.0 g C m-2 day-1. The mean rate of primary production at the shelf stations for the 4-month period was 1.05 g C m-2 day-1. Greatest phytoplankton biomass was found at stations in Gerlache Strait and in nearby Bransfield Strait. Dramatic seasonality in phytoplankton crop size was observed, as massive blooms during December to January declined abruptly to low levels in February to March. As the decrease in phytoplankton biomass was much more abrupt than the corresponding decrease in incident solar irradiation, light does not appear to be the major factor involved in decline of the bloom. Except for stations in Gerlache Strait, nutrient levels remained sufficiently high (&gt; 10-mu-M inorganic nitrogen) that nutrient depletion is not likely to have caused the rapid decline of the phytoplankton bloom. Grazing, sinking and advection all appear to be important mechanisms of massive bloom decline. Phytoplankton populations appeared to be low-light adapted, as they showed low P(max) values (1.1 mg C mg Chl a-1 h-1), low saturating light values (I(k) congruent-to 18-mu-Ein m-2 s-1), high initial slope [alpha = 0.06 (mg C mg Chl a-1 h-1/mu-Ein m-2 s-1)] and a compensation point for net light-activated fixation of CO2 of approximately 1.0-mu-Ein m-2 s-1.</t>
  </si>
  <si>
    <t>HOLMHANSEN, O (corresponding author), UNIV CALIF SAN DIEGO,SCRIPPS INST OCEANOG,POLAR RES PROGRAM,LA JOLLA,CA 92093, USA.</t>
  </si>
  <si>
    <t>10.1016/0198-0149(91)90092-T</t>
  </si>
  <si>
    <t>WOS:A1991GH34600004</t>
  </si>
  <si>
    <t>MITCHELL, BG; HOLMHANSEN, O</t>
  </si>
  <si>
    <t>OBSERVATIONS AND MODELING OF THE ANTARCTIC PHYTOPLANKTON CROP IN RELATION TO MIXING DEPTH</t>
  </si>
  <si>
    <t>PHOTOSYNTHESIS-IRRADIANCE RELATIONSHIPS; SEA ICE EDGE; WEDDELL SEA; MARINE-PHYTOPLANKTON; PARTICULATE MATTER; BRANSFIELD STRAIT; BLOOM DYNAMICS; UPPER OCEAN; SCOTIA SEA; GROWTH</t>
  </si>
  <si>
    <t>The multi-disciplinary program RACER (Research on Antarctic Coastal Ecosystem Rates) conducted eight surveys of a 69-station grid in a 100 x 250 km area in the southwestern Bransfield Strait from December 1986 to March 1987. Mean phytoplankton crop size in the upper 50 m during December, January, February and March was 291, 176, 58 and 50 mg Chl a m-2, respectively, and was inversely proportional to the increasing mean depth of the upper mixed layer (UML) (15, 17, 26 and 30 m, respectively). Massive mid-summer phytoplankton blooms (&gt; 10 mg Chl a + phaeo m-3) were persistent nearshore where we observed shallow UMLs (&lt; 20 m) caused by meltwater stabilization (DELTA-sigma-t 0.25-1.0 from 0 to 75 m). Drake Passage waters were low in phytoplankton biomass (&lt; 1.0 mg Chl a + phaeo m-3), and had deep UMLs (&gt; 20 m) with small density gradients (DELTA-sigma-t 0.05-0.20 from 0 to 75 m). Proximity to stabilizing meltwater and protection from intense Antarctic storm activity appear to be essential for the development of persistent massive blooms. A model of Antarctic phytoplankton growth based on mixing depth and pigment-specific light attenuation and in situ photosynthesis-irradiance relationships indicates that the depth of the UML (Z(UML)) can be used to predict the upper limit of the phytoplankton crop size. Observed phytoplankton biomass for diverse Southern Ocean ecosystems is discussed in relation to the mean light level of the UML, growth and loss rates of Antarctic phytoplankton, and the depth and duration of stratification required before a bloom ensues. Assuming nutrients do not limit the crop size, a best-fit to observations indicates specific loss rates must be approximately 0.3-0.35 day-1 and massive blooms occur only if Z(UML) &lt; 25 m. The grazing component of this predicted loss rate is higher than previously estimated. We conclude that grazing rates are greater than previously reported, or vertical flux rates of nutrients limit massive blooms.</t>
  </si>
  <si>
    <t>UNIV CALIF SAN DIEGO,SCRIPPS INST OCEANOG,POLAR RES PROGRAM,LA JOLLA,CA 92093</t>
  </si>
  <si>
    <t>University of California System; University of California San Diego; Scripps Institution of Oceanography</t>
  </si>
  <si>
    <t>MITCHELL, BG (corresponding author), UNIV CALIF SAN DIEGO,SCRIPPS INST OCEANOG,DIV MARINE RES,LA JOLLA,CA 92093, USA.</t>
  </si>
  <si>
    <t>Mitchell, B. Greg/0000-0002-8550-4333</t>
  </si>
  <si>
    <t>10.1016/0198-0149(91)90093-U</t>
  </si>
  <si>
    <t>WOS:A1991GH34600005</t>
  </si>
  <si>
    <t>BIOOPTICAL PROPERTIES OF ANTARCTIC PENINSULA WATERS - DIFFERENTIATION FROM TEMPERATE OCEAN MODELS</t>
  </si>
  <si>
    <t>ZONE COLOR SCANNER; FLUORESCENCE EXCITATION-SPECTRA; ABSORPTION-SPECTRA; BIOGENOUS MATTER; PHYTOPLANKTON; CHLOROPHYLL; SEA</t>
  </si>
  <si>
    <t>An extensive biological and optical data set was collected during a 4 month cruise as part of the Research on Antarctic Coastal Ecosystem Rates (RACER) program conducted in coastal waters of the Antarctic Peninsula and adjacent open ocean waters of Drake Passage. Chlorophyll plus phaeopigment (Chl + Phaeo) concentration in the upper mixed layer ranged 2 orders of magnitude from 0.5 to 50 mg Chl + Phaeo m-3 during the study. The large variations in pigment correspond to variations in the beam attenuation coefficient at 660 nm (c(t)) ranging from 0.5 to &gt; 2.5 m-1 and in the diffuse attenuation coefficient (k(d)) for 441 nm ranging from 0.04 to &gt; 1.0 m-1. Chl + Phaeo specific particulate beam attenuation and spectral absorption coefficients suggest that detrital contributions are relatively low and that pigment package effects are relatively important compared to low latitude observations. The combination of these effects causes low pigment specific absorption and scattering. This regional differentiation in particulate optical properties has a significant effect on models of the relationship between Chl + Phaeo and spectral values of k(d) and upwelled radiance (L(u)). Implications of these effects for modeling light propagation through the water column and for remote sensing of phytoplankton pigments are discussed.</t>
  </si>
  <si>
    <t>WOS:A1991GH34600006</t>
  </si>
  <si>
    <t>KARL, DM; HOLMHANSEN, O; TAYLOR, GT; TIEN, G; BIRD, DF</t>
  </si>
  <si>
    <t>MICROBIAL BIOMASS AND PRODUCTIVITY IN THE WESTERN BRANSFIELD STRAIT, ANTARCTICA DURING THE 1986-87 AUSTRAL SUMMER</t>
  </si>
  <si>
    <t>ICE-EDGE; WEDDELL SEA; THYMIDINE INCORPORATION; BACTERIAL PRODUCTION; CHEMICAL-COMPOSITION; SOUTHERN-OCEAN; ORGANIC-MATTER; WATER-COLUMN; ROSS SEA; PHYTOPLANKTON</t>
  </si>
  <si>
    <t>Studies from December 1986 to March 1987 show that waters of Gerlache Strait and the southwestern Bransfield Strait support a rich seasonal bloom of micro-organisms, consisting primarily of phytoplankton. Chlorophyll a concentrations achieved maximum values (&gt; 20 mg Chl a m-3) in December, began to decline in January and exhibited a rapid decrease in February and March to concentrations less-than-or-equal-to 0.3 mg Chl a m-3. The mean cell size of the planktonic assemblage did change, however, from a predominately microplankton (greater-than-or-equal-to 20-mu-m) crop in December to one dominated by nanoplankton (less-than-or-equal-to 20-mu-m) later in the season. Total microbial biomass as estimated by measurement of ATP, however, increased between December and January, followed by a rapid decline in February and March. However, the putative microheterotrophs, bacteria, showed no significant increases either during or immediately following the December to January bloom of phytoplankton, in apparent contrast to studies reported from temperate waters. Bacterial cell numbers did not vary systematically during the 4-month period of observation and thus appeared to be uncoupled from phytoplankton dynamics. Rates of assimilation of tritiated organic compounds (glutamate, thymidine, adenine) paralleled the total microbial biomass estimates. All available data (e.g. patterns and rates of organic matter assimilation, Chl/ATP ratios, Chl a concentrations and bacterial cell numbers) suggest that much of the measured heterotrophic activity may be due to the activity of phytoplankton cells. The nature of the microbial food web during the seasonal bloom in Antarctic coastal waters is believed to be a complex function of temperature, photobiological effects related to seasonal deepening of the upper mixed layer, grazing and nutrient regeneration/replenishment. Together these processes determine the composition and total biomass of the microbial assemblage that affects other ecological properties such as the magnitude of new production and the rate of particle flux to deeper waters.</t>
  </si>
  <si>
    <t>KARL, DM (corresponding author), UNIV HAWAII,SCH OCEAN &amp; EARTH SCI &amp; TECHNOL,HONOLULU,HI 96822, USA.</t>
  </si>
  <si>
    <t>Taylor, Gordon/JEF-6251-2023; Taylor, Gordon T/A-6735-2009; Karl, David/AFP-3837-2022</t>
  </si>
  <si>
    <t>Taylor, Gordon T/0000-0002-6925-7571; Karl, David/0000-0002-6660-6721</t>
  </si>
  <si>
    <t>10.1016/0198-0149(91)90095-W</t>
  </si>
  <si>
    <t>WOS:A1991GH34600007</t>
  </si>
  <si>
    <t>BIRD, DF; KARL, DM</t>
  </si>
  <si>
    <t>SPATIAL PATTERNS OF GLUTAMATE AND THYMIDINE ASSIMILATION IN BRANSFIELD STRAIT, ANTARCTICA DURING AND FOLLOWING THE AUSTRAL SPRING BLOOM</t>
  </si>
  <si>
    <t>SURFACE WATERS; PHYTOPLANKTON; TEMPERATURE; ECOSYSTEMS; BACTERIA; AMMONIUM; SEA</t>
  </si>
  <si>
    <t>Extensive temporal and spatial measurements of microheterotrophic metabolism obtained during the RACER (Research on Antarctic Coastal Ecosystem Rates) program were used to determine the importance of biological and physical characteristics of the water to microbial rates in situ. During the 4-month sampling period, the rate of [H-3]thymidine incorporation into macromolecules ranged two orders of magnitude over the RACER study area; [H-3]glutamate incorporation varied 170-fold. The highest mean values and greatest spatial variation in microheterotrophic activity occurred in January, during the decline of the seasonal phytoplankton bloom. Examination of relationships among hydrographic and biological variables was carried out through a study of spatial autocorrelation structure. Low-order positive, and high-order negative autocorrelations were associated with a gradient in biological activity from maxima in the northern Gerlache Strait to minima in Drake Passage. Primary factors correlated with microheterotrophic activity were total pigments (i.e. [Chl a + phaeopigment] concentration), total microbial biomass (i.e. ATP) and bacterial abundance. We also found evidence that the temperature history of a site had a stronger bearing on production than did contemporaneously measured temperature. The strength of interactions between microheterotrophs and other plankton components varied with time. The relationships that held during the phytoplankton bloom (December) were strengthened and modified during the period of most intensive microheterotroph activity (January), and then collapsed and were replaced by other relationships in late summer (March) when microheterotrophic activity was low throughout the study area.</t>
  </si>
  <si>
    <t>UNIV HAWAII,SCH OCEAN &amp; EARTH SCI &amp; TECHNOL,HONOLULU,HI 96822</t>
  </si>
  <si>
    <t>University of Hawaii System</t>
  </si>
  <si>
    <t>10.1016/0198-0149(91)90096-X</t>
  </si>
  <si>
    <t>WOS:A1991GH34600008</t>
  </si>
  <si>
    <t>BAILIFF, MD; KARL, DM</t>
  </si>
  <si>
    <t>DISSOLVED AND PARTICULATE DNA DYNAMICS DURING A SPRING BLOOM IN THE ANTARCTIC PENINSULA REGION, 1986-87</t>
  </si>
  <si>
    <t>AQUATIC ENVIRONMENTS; DIVISION; ESTUARINE; SEAWATER; MATTER; RATES; WATER; ACID</t>
  </si>
  <si>
    <t>Dissolved and particulate DNA (D-DNA and P-DNA, respectively) concentrations were measured at 69 stations in a 25,000 km2 section of Bransfield Strait, during the austral summer period (December 1986 to March 1987). During the development of the seasonal spring bloom of phytoplankton (December and January), surface water P-DNA (0.2-202-mu-m) exhibited an order-of-magnitude concentration gradient, from values of greater-than-or-equal-to 25-mu-g DNA l-1 in the productive coastal waters near the northern end of Gerlache Strait to less-than-or-equal-to 4-mu-g DNA l-1 in the more oligotrophic waters of Drake Passage. P-DNA concentrations were highly correlated with other biochemical indices of microbial biomass (e.g. chlorophyll a and ATP). A majority (less-than-or-equal-to 50%) of the P-DNA was contained in the 0.2-20-mu-m size category. Estimates derived from DNA:ATP ratios and from direct measurements of bacterial cell abundance suggest that most of the P-DNA during the spring bloom period was associated with living phytoplankton cells, with little, if any, non-living, P-DNA. In contrast to these characteristics of the spring bloom period, P-DNA during post-bloom conditions (March) was low (4-6-mu-g DNA l-1) and nearly constant throughout our study area, was nearly exclusively (greater-than-or-equal-to 80%) contained in the 0.2-20-mu-m size category, and was nearly exclusively (greater-than-or-equal-to 90%) comprised of non-living DNA. D-DNA was ubiquitously distributed in the near-surface waters throughout the RACER study area in December, with concentrations ranging from 6 to 16-mu-g DNA l-1. However, there was no spatial correlation with either microbial biomass or microbial productivity. By January, surface water D-DNA concentrations had decreased to values less-than-or-equal-to 10% of the December values (less-than-or-equal-to 1-mu-g DNA l-1), and by the February to March sampling periods, D-DNA was undetectable throughout our study areas (less-than-or-equal-to 0.1-mu-g DNA l-1). The dynamics of the D-DNA pools were not well correlated with microbial biomass and production. Rather, the seasonal D-DNA distributions appeared to be controlled by the advection of D-DNA enriched water masses across our study area in December, followed by replacement with D-DNA depleted waters. We hypothesize that the early season D-DNA may be derived from microbial communities in melting ice or from diagenesis in shallow benthic habitats. The results of a box model calculation of P-DNA and D-DNA inventories and fluxes in Bransfield Strait suggest that the northern Gerlache Strait is a major exporter of P-DNA, either as a result of horizontal advection or active transport of macrozooplankton populations.</t>
  </si>
  <si>
    <t>10.1016/0198-0149(91)90097-Y</t>
  </si>
  <si>
    <t>WOS:A1991GH34600009</t>
  </si>
  <si>
    <t>LEVENTER, A</t>
  </si>
  <si>
    <t>SEDIMENT TRAP DIATOM ASSEMBLAGES FROM THE NORTHERN ANTARCTIC PENINSULA REGION</t>
  </si>
  <si>
    <t>SPRING PHYTOPLANKTON BLOOM; RESTING SPORES; SOUTHERN-OCEAN; BENTHIC RESPONSE; MCMURDO SOUND; BACILLARIOPHYCEAE; MATTER; WATERS; BASIN; FLUX</t>
  </si>
  <si>
    <t>Quantitative floral analyses were performed on 29 samples collected during approximately 24-h deployments of floating sediment traps. Traps were deployed at five sites in the northern Antarctic Peninsula region during December 1986 to March 1987. These analyses and comparison to surface sediment data provide information concerning the influence of primary production, spore formation, post-bloom mass sedimentation, advection, and resuspension on the sinking and sedimented floral assemblage. At three of the five sites, absolute diatom flux decreased by more than an order of magnitude from January to February, the result of the sinking of bloom populations and subsequent decreased levels of primary productivity. These data indicate that at least to 200 m, grazing and pelletization did not obscure the primary signal. Relatively low and uniform diatom flux in Drake Passage was indicative of a deeply mixed surface layer in which peak levels of biomass were not permitted to accumulate. Conversely, uniformly high diatom fluxes at a final site may have resulted from initially high productivity followed by a resuspension event during February, perhaps the result of storm mixing that was documented by the increased relative percentage of benthic diatoms. The utility of diatoms as water mass tracers is demonstrated by the distribution of three floral assemblages, both in the sediment traps and surface sediment samples. A distinct circumpolar assemblage dominated by Nitzschia kerguelensis was observed in Drake Passage. A diatom assemblage comprised of moderate to high abundances of Chaetoceros resting spores, Nitzschia curta, and Thalassiosira antarctica was broadly distributed through Bransfield Strait and Livingston Island continental shelf. Diatom flux in Gerlache Strait was dominated by resting spores of Chaetoceros. Northeastward advection distributed these spores into Bransfield Strait where high Chaetoceros fluxes were observed at depth. Chemical data suggest the possibility that spore formation resulted from nutrient depletion. In neritic Antarctic waters, significant production and mass sinking of resting spores appears to be characteristic of the final stages of an intense phytoplankton bloom.</t>
  </si>
  <si>
    <t>LEVENTER, A (corresponding author), OHIO STATE UNIV,BYRD POLAR RES CTR,COLUMBUS,OH 43210, USA.</t>
  </si>
  <si>
    <t>Leventer, Amy/0000-0001-9401-0987</t>
  </si>
  <si>
    <t>10.1016/0198-0149(91)90099-2</t>
  </si>
  <si>
    <t>WOS:A1991GH34600011</t>
  </si>
  <si>
    <t>HUNTLEY, M; ESCRITOR, F</t>
  </si>
  <si>
    <t>DYNAMICS OF CALANOIDES-ACUTUS (COPEPODA, CALANOIDA) IN ANTARCTIC COASTAL WATERS</t>
  </si>
  <si>
    <t>REPRODUCTION; ZOOPLANKTON; OCEAN</t>
  </si>
  <si>
    <t>Observations of the population dynamics, distribution, abundance, feeding activity and egg production of Calanoides acutus were made in the period from mid-December 1986 to late March 1987. Spawning is presumed to have begun as early as October, since the population reached the copepodite I stage of development by early December. Egg production, which was not related to ambient chlorophyll concentrations in the range 4.4-18.5-mu-g l-1, ceased by mid-January. Feeding intensity of adult females, indicated by gut pigment content, was correlated with surface chlorophyll concentration. No evidence was found for diel periodicity in feeding. Younger copepodite stages (CI-CIII) were concentrated in the 0-100 m depth stratum, whereas later stage copepodites tended to be equally distributed throughout the upper 200 m. No evidence was found for diel vertical migration. All copepodite stages in the Gerlache Strait tended to be concentrated in the upper 100 m. Abundance of C. acutus was consistently greater in Gerlache Strait waters than elsewhere in the study area. The population attained overwintering copepodite stages CIV and CV by March. Downward ontogenetic migration of the overwintering stages occurred in the Drake Passage by late March, but was delayed in the relatively food-rich waters of the Gerlache Strait.</t>
  </si>
  <si>
    <t>10.1016/0198-0149(91)90100-T</t>
  </si>
  <si>
    <t>WOS:A1991GH34600012</t>
  </si>
  <si>
    <t>BRINTON, E</t>
  </si>
  <si>
    <t>DISTRIBUTION AND POPULATION STRUCTURES OF IMMATURE AND ADULT EUPHAUSIA-SUPERBA IN THE WESTERN BRANSFIELD STRAIT REGION DURING THE 1986-87 SUMMER</t>
  </si>
  <si>
    <t>ANTARCTIC KRILL; ELEPHANT ISLAND; AUSTRAL SUMMER; FIELD SAMPLES; WEDDELL SEA; SCOTIA SEA; PENINSULA; GROWTH; WATERS; ABUNDANCE</t>
  </si>
  <si>
    <t>Interrelationships among body size, maturity state and spatial distribution in immature and adult Euphausia superba were examined through the course of the 1986-87 reproductive season in a region centered in western Bransfield Strait and extending northward into Drake Passage and southward into Gerlache Strait. During an initial (December to January) peak in production of phytoplankton and krill larvae in Gerlache Strait and adjacent parts of Bransfield Strait, so few post-larvae and adults were caught that the parent stock of those larvae could not be identified with certainty. However, small adults of 36-42 mm body length were caught in abundance later in the summer (February to March), after larval recruitment in and near Gerlache Strait had ceased. Many of these small adults then appeared to be post-reproductive. In Bransfield Strait during late summer (late February to March) there was a nearly equal mixture of small adults (which dominated in Gerlache Strait) and large adults (&gt; 42 mm); the large adults showed most evidence of recent reproductive activity and could have been responsible for much of the late summer larval recruitment in Bransfield Strait. In Drake Passage, large adults were usually dominant; the few caught in December were undergoing maturation near the South Shetlands, and in January they were reproductive and dispersed in more offshore oceanic waters. During late February to March, krill became more available in Drake Passage with many having reassembled in aggregations near Livingston Island (South Shetlands). By then, not only small adults but also large adults appeared post-reproductive in all areas. Evidence relating to growth rate in adults was obscured by erratic variations in ratios of body-length classes, month-to-month, considered artifacts on sampling. However, adult growth appeared negligible during January to March. After midsummer (January) there were distinct changes in relative abundances of males to females of &gt; 42 mm: within 43-47 mm the modal frequencies favored females, and within 48-55 mm males were dominant, suggesting differential survivorship. The Gerlache-Bransfield Straits and similar coastal habitats must be considered nursery areas, not only for immature krill as has been previously proposed, but also for early summer larvae. In particularly productive years, as in 1986-87, these coastal waters may become spawning localities for small adult krill before reproduction by large adults develops farther away from the Peninsula. Immatures of &lt; 12 mm in December and ca 16-30 mm by March, comprised a subgroup of the smallest immature krill though not consistently abundant enough to be distinguished as a year class. Their distributions suggest origins and early growth outside of the study area, possibly in the Weddell Sea and coastal waters of the Bellingshausen Sea.</t>
  </si>
  <si>
    <t>BRINTON, E (corresponding author), UNIV CALIF SAN DIEGO,SCRIPPS INST OCEANOG,MARINE LIFE RES GRP,LA JOLLA,CA 92093, USA.</t>
  </si>
  <si>
    <t>10.1016/0198-0149(91)90101-K</t>
  </si>
  <si>
    <t>WOS:A1991GH34600013</t>
  </si>
  <si>
    <t>BRINTON, E; TOWNSEND, AW</t>
  </si>
  <si>
    <t>DEVELOPMENT RATES AND HABITAT SHIFTS IN THE ANTARCTIC NERITIC EUPHAUSIID EUPHAUSIA-CRYSTALLOROPHIAS, 1986-87</t>
  </si>
  <si>
    <t>SOUTHERN WEDDELL SEA; PACK-ICE; KRILL; SUPERBA; CRUSTACEA; LARVAE</t>
  </si>
  <si>
    <t>Dynamics of distribution and growth were studied in the coastal Antarctic euphausiid Euphausia crystallorophias in the western Bransfield Strait region during the 1986-87 summer. The life phases showed differences in distribution. After the start of reproduction, which was well underway in December across shelf and open waters of the straits, the January distribution of larvae expanded with concentrations near the Peninsula, along the main Bransfield Current, and, to a lesser extent, around the South Shetlands. In February the distribution retracted toward the Peninsula as abundance diminished greatly. By March, larvae were found only north of the South Shetlands and in Gerlache Strait area where highest numbers had been observed through the season. Juveniles, believed to be 1 year old, and subadults, 2 years old, appeared to be randomly dispersed across the region at all times. Our few specimens of the adult class were from within or near embayments. Most December larvae were nauplii, metanauplii and Calyptopis 1. In January, older calyptopis stages were dominant. Latest observed eggs and nauplii were in January inside the Deception Island caldera. During February to March, development progressed from the calyptopis phase to the furcilia phase, and mean abundance of larvae declined from the &gt; 100 m-2 level of January to &lt; 10 m-2. Most late March larvae were furcilia stages 2 and 3, averaging one stage less than the more rapidly growing E. superba which had begun reproduction about a month later than E. crystallorophias. The Year-1 cohort was recognized in December as 12-16 mm juveniles, dispersed across the strait at mean abundances like those of the Year-0 larval class in March. The juveniles were about 15-21 mm by February, and there was no apparent growth through March. Subadults and adults were sparse in these open waters. Based on earlier year-round data on older E. crystallorophias from Poland's research station at Admiralty Bay, there seem to be two post-juvenile year classes. Our subadults fit into that pattern and are considered Year-2. Late in Year-2 and during Year-3 (maturity), females grew to a larger size than males and were more numerous.</t>
  </si>
  <si>
    <t>10.1016/0198-0149(91)90102-L</t>
  </si>
  <si>
    <t>WOS:A1991GH34600014</t>
  </si>
  <si>
    <t>HUNTLEY, M; BRINTON, E</t>
  </si>
  <si>
    <t>MESOSCALE VARIATION IN GROWTH AND EARLY DEVELOPMENT OF EUPHAUSIA-SUPERBA DANA IN THE WESTERN BRANSFIELD STRAIT REGION</t>
  </si>
  <si>
    <t>ANTARCTIC KRILL; SINKING RATES; WEDDELL SEA; ZOOPLANKTON; LARVAE; FOOD; EMBRYOS; WEIGHT</t>
  </si>
  <si>
    <t>Development and growth of larval Euphausia superba were measured in field and laboratory populations in the western Bransfield Strait during the period from December 1986 to March 1987. Three principal biogeographic zones were identified: northern Gerlache Strait, Bransfield Strait and Drake Passage; these were recognizable by consistent patterns of physical circulation. Two cohorts of E. superba larvae were produced. The first cohort appeared as C1 larvae in mid-January, and the second appeared in mid-February; the second cohort did not occur in Gerlache Strait waters. Larvae in Gerlache Strait were more abundant, larger in size and weight, better fed, and developed and grew more rapidly than larvae of the same stages in both Bransfield Strait and Drake Passage. In Gerlache Strait abundance reached 12,000 individuals m-2, intermolt periods were &lt; 8 days for early calyptopis stages, and growth rates were higher than any previously reported. Growth of early stages was exponential during late January, but slowed markedly by late March as the population entered late furcilia stages. Calptopis stages were estimated to ingest up to 19.7% of their body carbon per day, and 14.5% of body nitrogen per day. The daily ration of late furcilia stages was reduced to 4.4% body carbon per day, and 1.9% body nitrogen per day. Gross growth efficiencies ranged, in terms of carbon, from 13.2% for furcilia to 52.5% for calyptopis stages; in terms of nitrogen they ranged from 29.9 to 65.5%. It is proposed that the northern Gerlache Strait is a primary nursery area for E. superba, and that local circulation promotes high primary productivity and prolongs the residence time of larvae in a nearshore environment which is favorable to development and growth. Coastal environments such as Gerlache Strait may make a disproportionately large contribution to annual krill recruitment.</t>
  </si>
  <si>
    <t>UNIV CALIF SAN DIEGO,SCRIPPS INST OCEANOG,MARINE LIFE RES GRP,LA JOLLA,CA 92093</t>
  </si>
  <si>
    <t>10.1016/0198-0149(91)90103-M</t>
  </si>
  <si>
    <t>WOS:A1991GH34600015</t>
  </si>
  <si>
    <t>MARIN, VH; BRINTON, E; HUNTLEY, M</t>
  </si>
  <si>
    <t>DEPTH RELATIONSHIPS OF EUPHAUSIA-SUPERBA EGGS, LARVAE AND ADULTS NEAR THE ANTARCTIC PENINSULA, 1986-87</t>
  </si>
  <si>
    <t>PRESSURE; DANA</t>
  </si>
  <si>
    <t>Relationships of depths of adult Euphausia superba to depths of its eggs and larval stages were examined during 4 months of the 1986-87 summer at three localities west of the Antarctic Peninsula. Data were obtained relating to spawning depth and to extents to which larval stages co-occur and vary in depth through the season. Reproductive adults occurred at all depths sampled in late December in Bransfield Strait and in all but one stratum in late January to a depth of 2000 m in Drake Passage. Mature males were caught together with gravid females and freely sinking eggs down to at least 1000 m in Drake Passage and to more than 500 m in Bransfield Strait, providing indirect evidence that spawning can take place over extensive ranges of depth. In the 300-400 m deep Gerlache Strait, where larvae were particularly numerous (January to March), only a few reproductive adults were caught, and only in December at 100-200 m. Sampling methods were clearly inappropriate for quantitative estimates of adults.</t>
  </si>
  <si>
    <t>UNIV CALIF SAN DIEGO,MARINE BIOL RES DIV,LA JOLLA,CA 92093; UNIV CALIF SAN DIEGO,MARINE LIFE RES GRP,LA JOLLA,CA 92093</t>
  </si>
  <si>
    <t>University of California System; University of California San Diego; University of California System; University of California San Diego</t>
  </si>
  <si>
    <t>MARIN, VH (corresponding author), UNIV CHILE,FAC CIENCIAS,DEPT CIENCIAS ECOL,CASILLA 653,SANTIAGO,CHILE.</t>
  </si>
  <si>
    <t>Marin, Victor/0000-0003-2491-6825</t>
  </si>
  <si>
    <t>10.1016/0198-0149(91)90104-N</t>
  </si>
  <si>
    <t>WOS:A1991GH34600016</t>
  </si>
  <si>
    <t>LOEB, VJ</t>
  </si>
  <si>
    <t>DISTRIBUTION AND ABUNDANCE OF LARVAL FISHES COLLECTED IN THE WESTERN BRANSFIELD STRAIT REGION, 1986-87</t>
  </si>
  <si>
    <t>POSTLARVAL; PISCES</t>
  </si>
  <si>
    <t>Larval fishes were obtained from 0-50 m Bongo net and stratified 0-200 m Nansen net samples collected in the western Bransfield Strait region during four RACER (Research on Antarctic Coastal Ecosystem Rates) program cruises, December 1986 to March 1987. Three nototheniid species, Nototheniops larseni, Notothenia gibberifrons, and a form tentatively identified as Tremtomus scotti numerically dominated the total catch. Two typically abundant species in this area, Pleuragramma antarcticum and Notothenia kempi, were relatively uncommon. Gear differences, the restricted geographical coverage, and between-year variability in hydrographic conditions may explain species dominance differences between the RACER samples and prior surveys in the Antarctic Peninsula area. Largest abundances occurred in the vicinity of Gerlache Strait and island shelf areas; larvae were infrequently collected in Drake Passage waters. Individual species demonstrated different distributional patterns, suggesting that water mass influence, larval depth distribution and behavioral differences may be involved. Estimated January to March growth rates for N. larseni (0.06 mm day-1) and T. scotti (0.05 mm day-1) are similar but low compared to that of N. gibberifrons (0.12 mm day-1).</t>
  </si>
  <si>
    <t>LOEB, VJ (corresponding author), MOSS LANDING MARINE LABS,POB 450,MOSS LANDING,CA 95039, USA.</t>
  </si>
  <si>
    <t>10.1016/0198-0149(91)90105-O</t>
  </si>
  <si>
    <t>WOS:A1991GH34600017</t>
  </si>
  <si>
    <t>KARL, DM</t>
  </si>
  <si>
    <t>RACER - RESEARCH ON ANTARCTIC COASTAL ECOSYSTEM RATES - PREFACE</t>
  </si>
  <si>
    <t>R5</t>
  </si>
  <si>
    <t>R7</t>
  </si>
  <si>
    <t>10.1016/0198-0149(91)90089-X</t>
  </si>
  <si>
    <t>WOS:A1991GH34600001</t>
  </si>
  <si>
    <t>CRAFFORD, JE; CHOWN, SL</t>
  </si>
  <si>
    <t>COMPARATIVE NUTRITIONAL ECOLOGY OF BRYOPHYTE AND ANGIOSPERM FEEDERS IN A SUB-ANTARCTIC WEEVIL SPECIES COMPLEX (COLEOPTERA, CURCULIONIDAE)</t>
  </si>
  <si>
    <t>ECOLOGICAL ENTOMOLOGY</t>
  </si>
  <si>
    <t>SUB-ANTARCTIC; CURCULIONIDAE; HERBIVORY; BRYOPHYTE FEEDING; NUTRITION</t>
  </si>
  <si>
    <t>NUTRIENT DYNAMICS; PLANT-COMMUNITIES; MARION ISLAND; STANDING CROP; FJAELDMARK; FERNBRAKES; INSECTS; DIET</t>
  </si>
  <si>
    <t>1. Highly productive and structurally diverse angiosperm communities occur on sub-Antarctic Marion Island, yet cryptogams are the main source of energy and nutrients for five of the six native weevil species (Curculionidae: Ectemnorhinini) that occur there. 2. Previously it has been hypothesized that low-temperature regimes, during the Pleistocene, precluded angiosperm herbivory. This hypothesis was based, inter alia, on the assumption that at low temperatures feeding on bryophytes is more nutritionally advantageous than feeding on vascular plants. 3. This assumption was tested by comparing the consumption rate (CR) and approximate digestibility (AD) (mass and energy) of bryophytes and angiosperms in two Dusmoecetes species indigenous to Marion Island. 4. The approximate digestibility of Blepharidophyllum densifolium (Scapaniaceae) energy and dry mass were similar for D.marioni Jeannel adults at 5-degrees-C and at 10-degrees-C. D.similis (C. O. Waterhouse) adults fed Azorella selago Hook (Apiaceae) leaves also had similar AD for food dry mass and energy at 5-degrees-C and at 10-degrees-C. However, the performance of D.similis on A.selago leaves and flowers at 5-degrees-C was better than that of D.marioni on bryophytes at both temperatures. 5. Bryophyte feeding does not appear to be nutritionally more advantageous at low temperatures in the sub-Antarctic, nor does angiosperm herbivory appear to be comparatively disadvantageous at low temperatures, although D.similis does not feed on Acaena magellanica (Lam.) (Rosaceae) at 5-degrees-C. It seems likely that moss-feeding evolved in response to an absence of angiosperms during glacial periods, rather than because of a nutritional advantage associated with bryophagy at low temperatures.</t>
  </si>
  <si>
    <t>UNIV PRETORIA,DEPT ENTOMOL,PRETORIA 0002,SOUTH AFRICA</t>
  </si>
  <si>
    <t>University of Pretoria</t>
  </si>
  <si>
    <t>Chown, Steven L/H-3347-2011; Chown, Steven/ABD-7646-2021</t>
  </si>
  <si>
    <t>0307-6946</t>
  </si>
  <si>
    <t>ECOL ENTOMOL</t>
  </si>
  <si>
    <t>Ecol. Entomol.</t>
  </si>
  <si>
    <t>10.1111/j.1365-2311.1991.tb00223.x</t>
  </si>
  <si>
    <t>Entomology</t>
  </si>
  <si>
    <t>FY631</t>
  </si>
  <si>
    <t>WOS:A1991FY63100007</t>
  </si>
  <si>
    <t>WESTERLUND, S; OHMAN, P</t>
  </si>
  <si>
    <t>CADMIUM, COPPER, COBALT, NICKEL, LEAD, AND ZINC IN THE WATER COLUMN OF THE WEDDELL SEA, ANTARCTICA</t>
  </si>
  <si>
    <t>ATLANTIC-OCEAN; PACIFIC; DISTRIBUTIONS; METALS; IRON</t>
  </si>
  <si>
    <t>This paper presents results from the first complete investigation of the dissolved and suspended trace metals cadmium, copper, cobalt, nickel, lead, and zinc in the water column of the Weddell Sea, Antarctica. A total of 35 stations was covered in the central Weddell Sea and the shelf areas around the Filchner depression and Dronning Mauds Land. Snow samples were collected from the sea ice and from the Antarctic continent to evaluate the importance of the fresh water influence on the Weddell Sea. Oceanographic data, i.e., salinity, temperature, and nutrients, are used to link the trace metal results to the different water masses. The general range found is for cadmium, 0.5-0.8 nM; copper, 2.0-2.9 nM; cobalt, 20-40 nM; nickel, 6-7 nM; lead, 10 pM; zinc, 3-7 nM. The suspended trace metals are a small fraction, but considerably higher than in other oceans. The lowest concentrations of cadmium, copper, and zinc are found in the surface layer and in the whole water column at the Filchner Depression. Cobalt shows an increase in the surface water compared to the deep water. This is suggested to be generated by the terrogent material from the Antarctic continent from the melting of the ice. No evidence of anthropogenic lead can be seen in the lead profile. Nutrient trace metal relations found show poor statistical correlation in contrast to what is found in other oceans. This assumes that cadmium, copper, and zinc are not directly linked to the bioproduction cycle. However, the nutrient trace metal ratios found support the theory that the Weddell Sea is the ultimate source for generation of the nutrient trace metal ratios in the Pacific Ocean.</t>
  </si>
  <si>
    <t>CHALMERS UNIV TECHNOL,S-41296 GOTHENBURG,SWEDEN</t>
  </si>
  <si>
    <t>Chalmers University of Technology</t>
  </si>
  <si>
    <t>WESTERLUND, S (corresponding author), GOTHENBURG UNIV,DEPT ANALYT &amp; MARINE CHEM,S-41296 GOTHENBURG,SWEDEN.</t>
  </si>
  <si>
    <t>10.1016/0016-7037(91)90092-J</t>
  </si>
  <si>
    <t>GC439</t>
  </si>
  <si>
    <t>WOS:A1991GC43900003</t>
  </si>
  <si>
    <t>BROWN, ET; EDMOND, JM; RAISBECK, GM; YIOU, F; KURZ, MD; BROOK, EJ</t>
  </si>
  <si>
    <t>EXAMINATION OF SURFACE EXPOSURE AGES OF ANTARCTIC MORAINES USING INSITU PRODUCED BE-10 AND AL-26</t>
  </si>
  <si>
    <t>COSMOGENIC HE-3; TERRESTRIAL ROCKS; GLACIAL HISTORY; ROSS EMBAYMENT; COSMIC-RAYS; CHLORINE-36; CHRONOLOGY; EROSION; CLIMATE; DESERT</t>
  </si>
  <si>
    <t>Concentrations of Be-10 (t1/2 = 1.5 x 10(6) y) and Al-26 (t1/2 = 0.72 x 10(6) y) have been determined by accelerator mass spectrometry (AMS) in a suite of quartz samples taken from sandstone boulders in several moraines in Arena Valley, a dry valley adjacent to the Taylor Glacier in the Quatermain Mountains, Southern Victoria Land, East Antarctica. These isotopes are produced in surficial quartz by cosmic ray spallation of O and Si. The concentrations in these samples ranged from 6.1 x 10(5) to 3.0 x 10(7) at g-1 for Be-10 and from 9.4 x 10(6) to 1.2 x 10(8) at g-1 for Al-26, depending upon the extent of exposure at the surface. Analyses of Be-10 in several samples from a single moraine at altitudes ranging from 1300 to 1650 m permitted an estimation of the air attenuation pathlength of cosmic ray neutrons; the value of 142(-41)+96 g cm-2 is consistent with other published values. Production rates of 17(-4)+16 at g-1 y-1 for Be-10 and 113(-16)+54 at g-1 y-1 for Al-26 at 1300 m and 87-degrees-S and a Al-26: Be-10 production ratio of 6.5(-1.3)+1.3 were calculated from the data. These values correspond to sea-level production rates at high geomagnetic latitude of 6.4 at g-1 y-1 and 41.7 at g-1 y-1 for Be-10 and Al-26, respectively, consistent with determinations based on approximately 11 Ky glacially polished surfaces in the Sierra Nevada in California. These production rates imply exposure ages for the various moraines ranging from 50 Ky to 2.5 My, in accordance with other geological evidence. The Be-10 and Al-26 ages of these rocks compare favorably with those found using a similar dating method based on in situ production of He-3. Examination of the He-3 concentrations in conjunction with the present data set yields an estimate of He-3 production of 230(-40)+85 at g-1 y-1, corresponding to 85(-15)+31 at g-1 y-1 at sea level. This is lower than previously reported values of 240 +/- 60 at g-1 y-1 and approximately 190 at g-1 y-1 (scaled to sea-level and high geomagnetic latitude) based, respectively, on volcanic flows less than 2000 years old at low latitude, and samples collected from 14,400-year-old volcanic flows. This discrepancy is likely due to diffusive losses which may become significant (up to approximately 50%) for surface exposure ages on the order of 2.0 My. Nevertheless, the general correlations among the three isotopes suggest that He-3 does not suffer gross losses through diffusion.</t>
  </si>
  <si>
    <t>MIT,DEPT EARTH ATMOSPHER &amp; PLANETARY SCI,CAMBRIDGE,MA 02139; WOODS HOLE OCEANOG INST,DEPT CHEM,WOODS HOLE,MA 02543</t>
  </si>
  <si>
    <t>Massachusetts Institute of Technology (MIT); Woods Hole Oceanographic Institution</t>
  </si>
  <si>
    <t>BROWN, ET (corresponding author), CNRS,INST NATL PHYS NUCL &amp; PHYS PARTICULES,F-91405 ORSAY,FRANCE.</t>
  </si>
  <si>
    <t>Brook, Edward/AAB-7807-2021</t>
  </si>
  <si>
    <t>Kurz, Mark/0000-0003-1745-2356; Brown, Erik T/0000-0001-7154-2729</t>
  </si>
  <si>
    <t>10.1016/0016-7037(91)90103-C</t>
  </si>
  <si>
    <t>WOS:A1991GC43900014</t>
  </si>
  <si>
    <t>WAHLEN, M; ALLEN, D; DECK, B; HERCHENRODER, A</t>
  </si>
  <si>
    <t>INITIAL MEASUREMENTS OF CO2 CONCENTRATIONS (1530 TO 1940-AD) IN AIR OCCLUDED IN THE GISP-2 ICE CORE FROM CENTRAL GREENLAND</t>
  </si>
  <si>
    <t>ATMOSPHERIC CO2; ANTARCTIC ICE; POLAR ICE; BUBBLES; RECORD; AGE; CENTURIES; INCREASE; METHANE; FIRN</t>
  </si>
  <si>
    <t>Initial measurements of CO2 in the air of bubbles in the GISP 2 (Greenland Ice Sheet Project 2) ice core were performed using a dry extraction technique and tunable diode laser absorption spectroscopy. The record spans the years 1530 to 1940, and includes part of the little ice age. Absolute dating of the air was obtained from the location of the (CO2)-C-14 bomb peak in the bubble air, relative dating from the seasonal variations of (H2O)-O-18 and electroconductivity. The results for preindustrial times indicate constant atmospheric CO2 levels of 280 +/- 5 ppmv between 1530 and 1810 AD. Thereafter the concentrations rise rather abruptly. The record smoothly connects to the direct atmospheric observations from Mauna Loa.</t>
  </si>
  <si>
    <t>NEW YORK STATE DEPT HLTH,WADSWORTH CTR LABS &amp; RES,ALBANY,NY 12201</t>
  </si>
  <si>
    <t>Wadsworth Center; State University of New York (SUNY) System</t>
  </si>
  <si>
    <t>WAHLEN, M (corresponding author), UNIV CALIF SAN DIEGO,SCRIPPS INST OCEANOG,LA JOLLA,CA 92093, USA.</t>
  </si>
  <si>
    <t>10.1029/91GL01724</t>
  </si>
  <si>
    <t>GB150</t>
  </si>
  <si>
    <t>WOS:A1991GB15000022</t>
  </si>
  <si>
    <t>PETER, T; BRUHL, C; CRUTZEN, PJ</t>
  </si>
  <si>
    <t>INCREASE IN THE PSC-FORMATION PROBABILITY CAUSED BY HIGH-FLYING AIRCRAFT</t>
  </si>
  <si>
    <t>WINTER POLAR STRATOSPHERES; ACID AEROSOL FORMATION; NITRIC-ACID; ANTARCTIC STRATOSPHERE; BALLOON OBSERVATIONS; ARCTIC STRATOSPHERE; HYDROGEN-CHLORIDE; OZONE; DENITRIFICATION; NITRATE</t>
  </si>
  <si>
    <t>The saturation temperature T(sat) for the formation of polar stratospheric clouds (PSC) strongly depends on the local partial pressures of nitric acid and water vapour, and thus is sensitive to NO(x) and H2O-injection due to exhaust from aircraft in the stratosphere. The present paper investigates this effect, using daily stratospheric temperature data from the northern hemisphere compiled over the last 25 years by the Free University of Berlin. For Type-I PSC the data were examined for temperatures T &lt; T(sat) - 3 K, which would allow for a supercooling of about the 3 K measured in a previous arctic winter balloon mission, in effect corresponding to a large HNO3-supersaturation. We show that this is required to overcome the heterogeneous nucleation energy barrier. We compare the analyses of both a background atmosphere and one perturbed by a fleet of 600 stratospheric aircraft flying at approximately 22 km altitude. The result is that between December and March in the polar cap region there might be more than a doubling in the occurence of Type-I PSCs and an even stronger increase of Type-II PSCs, and accordingly a substantial enhancement in the potential ozone destruction by chlorine radicals.</t>
  </si>
  <si>
    <t>PETER, T (corresponding author), MAX PLANCK INST CHEM, DEPT AIRCHEM, POB 3060, W-6500 MAINZ, GERMANY.</t>
  </si>
  <si>
    <t>Crutzen, Paul J/F-6044-2012; Peter, Thomas/B-2529-2018</t>
  </si>
  <si>
    <t>Peter, Thomas/0000-0002-7218-7156</t>
  </si>
  <si>
    <t>1944-8007</t>
  </si>
  <si>
    <t>10.1029/91GL01562</t>
  </si>
  <si>
    <t>WOS:A1991GB15000024</t>
  </si>
  <si>
    <t>DREWRY, DJ; TURNER, J; REES, WG</t>
  </si>
  <si>
    <t>THE CONTRIBUTION OF SEASAT TO ICE-SHEET GLACIOLOGY</t>
  </si>
  <si>
    <t>INTERNATIONAL JOURNAL OF REMOTE SENSING</t>
  </si>
  <si>
    <t>SYNTHETIC APERTURE RADAR; SATELLITE ALTIMETRY; SURFACE ELEVATION; GREENLAND; OCEAN; MODEL; SENSITIVITY; TOPOGRAPHY; ANTARCTICA; ERRORS</t>
  </si>
  <si>
    <t>The suite of sensors flown onboard Seasat during 1978 has provided glaciologists with valuable tools for the study of ice masses, particularly in the polar regions. Of the sensor package, the most useful instruments for glaciology have been the radar altimeter and the synthetic aperture radar. The former has demonstrated the ability to map the surface of ice sheets in considerable detail (possibly to better than 50 mm over ice shelves) and over a very short period of time. Such maps provide the first step towards evaluating the long term mass balance of these ice masses. Such studies are of central importance to global climate modelling, investigation of the 'greenhouse effect' and prediction of world sea levels. Radar altimeter mapping has also provided unparallel detail on surface topography relevant to ice dynamics investigations. The small dataset of Seasat Synthetic Aperture Radar (SAR) imagery gathered over ice masses, principally in Iceland and Greenland (there was no coverage of Antarctica), has begun to reveal useful detail of surface and near-surface phenomena such as flowlines, meltwater percolation, and snow and ice facies invaluable for glaciological reconnaissance. In particular recent studies have shown the value of a multisensor approach with the combination of SAR and multi-spectral imagery. It is likely that X- and C-band SARs will prove better for snow and ice discrimination than the L-band system on Seasat. The Scatterometer and Scanning multi-channel microwave radiometer instruments on Seasat have yielded data over ice masses which are still in the early stages of evaluation. Nevertheless there are strong indications of the value of these data for investigation of surface melt phenomena and temperature-accumulation patterns.</t>
  </si>
  <si>
    <t>SCOTT POLAR RES INST,CAMBRIDGE CB2 1ER,ENGLAND</t>
  </si>
  <si>
    <t>University of Cambridge</t>
  </si>
  <si>
    <t>DREWRY, DJ (corresponding author), BRITISH ANTARCTIC SURVEY,NERC,MADINGLEY RD,CAMBRIDGE CB3 0ET,ENGLAND.</t>
  </si>
  <si>
    <t>Rees, William Gareth/AAM-9701-2020</t>
  </si>
  <si>
    <t>Rees, William Gareth/0000-0001-6020-1232; Turner, John/0000-0002-6111-5122</t>
  </si>
  <si>
    <t>ONE GUNDPOWDER SQUARE, LONDON, ENGLAND EC4A 3DE</t>
  </si>
  <si>
    <t>0143-1161</t>
  </si>
  <si>
    <t>INT J REMOTE SENS</t>
  </si>
  <si>
    <t>Int. J. Remote Sens.</t>
  </si>
  <si>
    <t>10.1080/01431169108955206</t>
  </si>
  <si>
    <t>Remote Sensing; Imaging Science &amp; Photographic Technology</t>
  </si>
  <si>
    <t>GD327</t>
  </si>
  <si>
    <t>WOS:A1991GD32700013</t>
  </si>
  <si>
    <t>MCINTYRE, N</t>
  </si>
  <si>
    <t>MAPPING ICE SHEETS WITH THE ALTIMETER</t>
  </si>
  <si>
    <t>SATELLITE ALTIMETRY; SURFACE; TOPOGRAPHY</t>
  </si>
  <si>
    <t>The most basic glaciological requirement for investigations of ice sheets and ice shelves is a measurement of surface elevation. Prior to 1978, no technique operated from the surface, aircraft or satellites had provided elevation data with sufficient accuracy and spatial temporal coverage to address continent-wide problems such as whether the Antarctic ice sheet is growing or shrinking. Although on an oceanographic mission, Seasat gave the first extensive evidence that a satellite radar altimeter can achieve high precision mapping for widespread glaciological application. In the decade since its launch, analysis of data from its brief mission has showed the capability of measuring elevations to an accuracy of up to 25 cm, mapping the outer margins of ice shelves, identifying grounding lines, profiling icebergs and providing information on surface features. Although problems such as coverage, mission continuity and special data processing still need to be addressed, Seasat demonstrated the very real contributions which future altimeters such as that to be flown ERS-1 will make to studies of the polar regions.</t>
  </si>
  <si>
    <t>MULLARD SPACE SCI LAB,DORKING RH5 6NT,SURREY,ENGLAND</t>
  </si>
  <si>
    <t>University of London; University College London</t>
  </si>
  <si>
    <t>10.1080/01431169108955207</t>
  </si>
  <si>
    <t>WOS:A1991GD32700014</t>
  </si>
  <si>
    <t>WAGELE, H</t>
  </si>
  <si>
    <t>THE DISTRIBUTION OF SOME ENDEMIC ANTARCTIC NUDIBRANCHIA</t>
  </si>
  <si>
    <t>JOURNAL OF MOLLUSCAN STUDIES</t>
  </si>
  <si>
    <t>OPISTHOBRANCHIA; REVISION; ODHNER</t>
  </si>
  <si>
    <t>The distribution of six endemic Antarctic nudibranch species is described, using both published data and new results from recent expeditions to the Atlantic sector of the South Polar Sea. Notaeolidia schmekelae Wagele, 1990 is restricted to the Weddell Sea, and N. gigas Eliot, 1905 to the Antarctic Peninsula and the Scotia Arc. N. depressa Eliot, 1905 is the only member of the family Notaeolidiidae Odhner, 1926 with a circumpolar distribution. Localities of Pseudotritonia quadrangularis Thiele, 1912 and Telarma antarctica Odhner, 1934, are known around the Antarctic Continent, whereas Pseudotritonia gracilidens Odhner, 1944 was only collected at the Antarctic Peninsula. The biogeographical divisions, discussed by several authors, do not coincide in all aspects with the distribution patterns of the Nudibranchia. According to my results, the Antarctic Peninsula forms a separate faunal zone, with transitional elements of the High Antarctic and Subantarctic zone. South Georgia has no endemic nudibranchs.</t>
  </si>
  <si>
    <t>WAGELE, H (corresponding author), UNIV OLDENBURG,FACHBEREICH 7,POSTFACH 2503,W-2900 OLDENBURG,GERMANY.</t>
  </si>
  <si>
    <t>Wagele, Heike/0000-0001-6899-0336</t>
  </si>
  <si>
    <t>0260-1230</t>
  </si>
  <si>
    <t>J MOLLUS STUD</t>
  </si>
  <si>
    <t>J. Molluscan Stud.</t>
  </si>
  <si>
    <t>10.1093/mollus/57.3.337</t>
  </si>
  <si>
    <t>Marine &amp; Freshwater Biology; Zoology</t>
  </si>
  <si>
    <t>GA713</t>
  </si>
  <si>
    <t>WOS:A1991GA71300005</t>
  </si>
  <si>
    <t>MCCARTNEY, MS; BENNETT, SL; WOODGATEJONES, ME</t>
  </si>
  <si>
    <t>EASTWARD FLOW THROUGH THE MID-ATLANTIC RIDGE AT 11-DEGREES-N AND ITS INFLUENCE ON THE ABYSS OF THE EASTERN BASIN</t>
  </si>
  <si>
    <t>VEMA FRACTURE-ZONE; BOTTOM WATER-FLOW; OCEAN; GAP</t>
  </si>
  <si>
    <t>The dilute Antarctic Bottom Water of the North Atlantic eastern trough is supplied from the western trough through fractures in the Mid-Atlantic Ridge. In particular, the influence on eastern trough property distributions of flow through the Romanche and Vema fracture zones, near the equator and 11-degrees-N, respectively, has been noted previously. Here, new observations are reported that document the abyssal circulation of the northeastern Atlantic basins (Gambia Abyssal Plain, South Canary Basin, and North Canary Basin) in particular, the dominance of Vema influence, the absence of Romanche influence, and the existence of a system of deep western boundary currents and estimated transports. Deep isopycnals slope steeply across the Vema's eastern end near 39-degrees-W, corresponding to a geostrophic transport through the Vema of 2.1 to 2.3 (x 10(6) m3 s-1) colder than 2.0-degrees-C. This is half or more of the estimated Bottom Water that flows north across the equator into the subtropical western North Atlantic. This transport in the Vema debouches into the Gambia Abyssal Plain. A deep western boundary current with 1.3 to 3.0 (x 10(6) m3 s-1) transport colder than 2.0-degrees-C flows eastward. This current subsequently bifurcates into 1) a nearly zonal eastward current (less-than-or-equal-to 1.0 x 10(6) m3 s-1 transport) along the plain's southern boundary, the Sierra Leone Rise, and 2) a northward western boundary current along the flank of the Mid-Atlantic Ridge (1.8 to 3.9 x 10(6) m3 s-1 transport). Property and shear fields indicate that, for water colder than 2.0-degrees-C, basically none of the eastward flow along the rise passes southward through its deepest passage, the Kane Gap, nor does Romanche-derived water flow north there. The poleward Mid-Atlantic Ridge flank flow in the plain continues northward across the Cape Verde Ridge into the South Canary Basin and from there poleward into the North Canary Basin.</t>
  </si>
  <si>
    <t>NW HYDRAUL CONSULTANTS LTD,N VANCOUVER,BC,CANADA</t>
  </si>
  <si>
    <t>MCCARTNEY, MS (corresponding author), WOODS HOLE OCEANOG INST,DEPT PHYS OCEANOG,WOODS HOLE,MA 02543, USA.</t>
  </si>
  <si>
    <t>McCartney, Michael/A-3922-2009</t>
  </si>
  <si>
    <t>McCartney, Michael/0000-0002-3413-7166</t>
  </si>
  <si>
    <t>10.1175/1520-0485(1991)021&lt;1089:EFTTMA&gt;2.0.CO;2</t>
  </si>
  <si>
    <t>GE469</t>
  </si>
  <si>
    <t>WOS:A1991GE46900001</t>
  </si>
  <si>
    <t>LANE, DA</t>
  </si>
  <si>
    <t>ANTARCTIC PSYCHOLOGY - TAYLOR,AJW</t>
  </si>
  <si>
    <t>JOURNAL OF THE ROYAL SOCIETY OF HEALTH</t>
  </si>
  <si>
    <t>ROYAL SOC OF HEALTH</t>
  </si>
  <si>
    <t>38A ST, GEORGES DR, LONDON, ENGLAND SW1V 4BH</t>
  </si>
  <si>
    <t>0264-0325</t>
  </si>
  <si>
    <t>J ROY SOC HEALTH</t>
  </si>
  <si>
    <t>J. R. Soc. Health</t>
  </si>
  <si>
    <t>10.1177/146642409111100418</t>
  </si>
  <si>
    <t>Public, Environmental &amp; Occupational Health</t>
  </si>
  <si>
    <t>FZ746</t>
  </si>
  <si>
    <t>WOS:A1991FZ74600017</t>
  </si>
  <si>
    <t>CULIK, BM; WILSON, RP; WOAKES, AT; SANUDO, FW</t>
  </si>
  <si>
    <t>OIL POLLUTION OF ANTARCTIC PENGUINS - EFFECTS ON ENERGY-METABOLISM AND PHYSIOLOGY</t>
  </si>
  <si>
    <t>SPHENISCUS-DEMERSUS; PYGOSCELIS-ADELIAE; HEART-RATE; WATER; BIRDS</t>
  </si>
  <si>
    <t>In the vicinity of Antarctic stations, the environment and associated wildlife are threatened by pollution. We propose that penguins are particularly susceptible and present behavioural and physiological data on oiled Adelie penguins (Pygoscelis adeliae) in air and in water compared to non-oiled birds. In air, oiled penguins had reduced heart rate (90 vs. 98 bpm), body temperature (38.6 vs. 39.2-degrees-C) and energy expenditure (4.7 vs. 5.2 W.kg-1) compared to controls, respectively. In a swim tank, oiled penguins tried to leave the water and showed erratic swimming behaviour. Their swimming speed was lower than that of controls (1.6 as opposed to 1.8 m.s-1) and they had an increased heart rate at the surface (321 vs. 252 bpm). Metabolic rate while swimming was 50% higher in oiled birds than in controls (18.8 vs. 12.7 W.kg-1), and cost of transport was 73% higher (12.1 vs. 7 J.kg-1 m-1).</t>
  </si>
  <si>
    <t>UNIV BIRMINGHAM, SCH BIOL SCI, BIRMINGHAM B15 2TT, W MIDLANDS, ENGLAND</t>
  </si>
  <si>
    <t>University of Birmingham</t>
  </si>
  <si>
    <t>INST MEERESKUNDE, MEERESZOOL ABT, DUSTERNBROOKER WEG 20, W-2300 KIEL 1, GERMANY.</t>
  </si>
  <si>
    <t>10.1016/0025-326X(91)90341-O</t>
  </si>
  <si>
    <t>GE839</t>
  </si>
  <si>
    <t>WOS:A1991GE83900010</t>
  </si>
  <si>
    <t>ROLAND, NW</t>
  </si>
  <si>
    <t>PROSPECTIVES FOR ORE MINING IN THE ANTARCTIC</t>
  </si>
  <si>
    <t>METALL</t>
  </si>
  <si>
    <t>German</t>
  </si>
  <si>
    <t>ROLAND, NW (corresponding author), BUNDESANSTALT GEOWISSENSCH &amp; ROHSTOFFE,HANNOVER,GERMANY.</t>
  </si>
  <si>
    <t>METALL-VERLAG GMBH</t>
  </si>
  <si>
    <t>BERLIN 33</t>
  </si>
  <si>
    <t>18 HUBERTUSALLEE, W-1000 BERLIN 33, GERMANY</t>
  </si>
  <si>
    <t>0026-0746</t>
  </si>
  <si>
    <t>Metall</t>
  </si>
  <si>
    <t>Metallurgy &amp; Metallurgical Engineering</t>
  </si>
  <si>
    <t>GC513</t>
  </si>
  <si>
    <t>WOS:A1991GC51300013</t>
  </si>
  <si>
    <t>BECH, C; MEHLUM, F; HAFTORN, S</t>
  </si>
  <si>
    <t>THERMOREGULATORY ABILITIES IN CHICKS OF THE ANTARCTIC PETREL (THALASSOICA-ANTARCTICA)</t>
  </si>
  <si>
    <t>THERMAL CONDUCTANCE; METABOLIC-RATE; TEMPERATURE; HOMEOTHERMY; GROWTH; BIRDS</t>
  </si>
  <si>
    <t>We studied the thermoregulatory capacity of Antarctic Petrel chicks, Thalassoica antarctica, breeding in a large colony in Queen Maud Land (71-degrees-53'S, 5-degrees-10'E) on the Antarctic continent. Compared to newly hatched chicks of other birds, those of the Antarctic Petrel are characterized by a relatively high standard metabolic rate (SMR) and thermal conductance. Their metabolic scope is limited, however, being only 1.6 times the SMR, and they consequently depend on parental brooding to maintain T(b). At an age of 11 days the chicks become thermally independent and are left alone in the nest. The chicks keep a relatively high body temperature (&gt; 36-degrees-C) throughout their early development and we found no indication that they normally experience hypothermia. A significant positive relationship between latitude of breeding and SMR of the hatchlings is shown to exist for procellariiform birds. It is suggested that the high SMR found in Antarctic Petrel hatchlings could be a prerequisite for achieving a high growth rate, rather than being of any thermoregulatory significance.</t>
  </si>
  <si>
    <t>NORWEGIAN POLAR RES INST,N-1330 OSLO,NORWAY; UNIV TRONDHEIM,MUSEUM SCI,N-7000 TRONDHEIM,NORWAY</t>
  </si>
  <si>
    <t>Norwegian Polar Institute</t>
  </si>
  <si>
    <t>BECH, C (corresponding author), UNIV TRONDHEIM,DEPT ZOOL,N-7055 DRAGVOLL,NORWAY.</t>
  </si>
  <si>
    <t>Bech, Claus/N-1077-2019; Bech, Claus/C-1086-2011</t>
  </si>
  <si>
    <t>Bech, Claus/0000-0002-0860-0663; Bech, Claus/0000-0002-0860-0663</t>
  </si>
  <si>
    <t>GC779</t>
  </si>
  <si>
    <t>WOS:A1991GC77900004</t>
  </si>
  <si>
    <t>RIEBESELL, U; SCHLOSS, I; SMETACEK, V</t>
  </si>
  <si>
    <t>AGGREGATION OF ALGAE RELEASED FROM MELTING SEA ICE - IMPLICATIONS FOR SEEDING AND SEDIMENTATION</t>
  </si>
  <si>
    <t>ANTARCTIC PACK ICE; WEDDELL SEA; MARINE SNOW; EDGE; COMMUNITY; PHYTOPLANKTON; ABUNDANCE; BEHAVIOR; WATERS; BIOTA</t>
  </si>
  <si>
    <t>Factors influencing the fate of ice algae released from melting sea ice were studied during a RV Polarstern cruise (EPOS Leg 2) to the northwestern Weddell Sea. The large-scale phytoplankton distribution patterns across the receding ice edge and small-scale profiling of the water column adjacent to melting ice floes indicated marked patchiness on both scales. The contribution of typical ice algae to the phytoplankton was not significant. In experiments simulating the conditions during sea ice melting, ice algae revealed a strong propensity to form aggregates. Differences in the aggregation potential were found for algal assemblages collected from the ice interior and the infiltration layer. Although all algal species collected from the ice were also found in aggregates, the species composition of dispersed and aggregated algae differed significantly. Aggregates were of a characteristic structure consisting of monospecific microaggregates which are likely to have formed in the minute brine pockets and channels within the ice. Sinking rates of aggregates were three orders of magnitude higher than those of dispersed ice algae. These observations, combined with the negligible seeding effect of ice algae found during this study, suggest that ice algae released from the melting sea ice are subject to rapid sedimentation. High grazing pressure at the ice edge of the investigation area is another factor eliminating ice algae released during melting.</t>
  </si>
  <si>
    <t>INST ANTARTICO ARGENTINO,RA-1010 BUENOS AIRES,ARGENTINA; CONSEJO NACL INVEST CIENT &amp; TECN,BUENOS AIRES,ARGENTINA</t>
  </si>
  <si>
    <t>Instituto Antartico Argentino; Consejo Nacional de Investigaciones Cientificas y Tecnicas (CONICET)</t>
  </si>
  <si>
    <t>RIEBESELL, U (corresponding author), ALFRED WEGENER INST POLAR &amp; MARINE RES,COLUMBUSSTR,W-2850 BREMERHAVEN,GERMANY.</t>
  </si>
  <si>
    <t>Riebesell, Ulf/AAC-9717-2020</t>
  </si>
  <si>
    <t>Riebesell, Ulf/0000-0002-9442-452X</t>
  </si>
  <si>
    <t>WOS:A1991GC77900005</t>
  </si>
  <si>
    <t>ERNST, W; KLAGES, M</t>
  </si>
  <si>
    <t>BIOCONCENTRATION AND BIOTRANSFORMATION OF C-14 GAMMA-HEXACHLOROCYCLOHEXANE AND C-14 HEXACHLOROBENZENE IN THE ANTARCTIC AMPHIPOD ORCHOMENE-PLEBS (HURLEY, 1965)</t>
  </si>
  <si>
    <t>MARINE ORGANISMS; MCMURDO SOUND; PESTICIDES; SEA</t>
  </si>
  <si>
    <t>Experiments were carried out on the bioconcentration and biotransformation of C-14-hexachlorocyclohexane and C-14-hexachlorobenzene in the necrophagous Antarctic amphipod Orchomene plebs kept alive in the laboratory on ship board. A bioconcentration factor (BCF) of 2.84 x 10(4) for gamma-HCH related to the lipid content has been found in O. plebs which is similar to factors found in invertebrates of temperate latitudes of boreal regions. A BCF for C-14-HCB could not be determined, because of incomplete dissolution of the compound under experimental conditions. Up to 5% of both compounds were transformed to more polar products which were not identified further. The effects of pollution in Antarctica are briefly discussed.</t>
  </si>
  <si>
    <t>ERNST, W (corresponding author), ALFRED WEGENER INST POLAR &amp; MARINE RES,COLUMBUSSTR,W-2850 BREMERHAVEN,GERMANY.</t>
  </si>
  <si>
    <t>WOS:A1991GC77900006</t>
  </si>
  <si>
    <t>BOYD, IL; ARNBOM, T</t>
  </si>
  <si>
    <t>DIVING BEHAVIOR IN RELATION TO WATER TEMPERATURE IN THE SOUTHERN ELEPHANT SEAL - FORAGING IMPLICATIONS</t>
  </si>
  <si>
    <t>MIROUNGA-ANGUSTIROSTRIS; WEDDELL SEALS; OCEAN; LEONINA; GEORGIA</t>
  </si>
  <si>
    <t>A time-depth-temperature recorder provided a continuous record of diving by a female southern elephant seal in relation to water temperature for 27 days (1939 dives) after completion of moult. Mean maximum dive depth was 391 +/- 2.6 m and the overall maximum was 775 m. Dives lasted on average 17.5 +/- 0.09 min. Most dives showed a rapid descent to the discontinuity between the cold surface water and warmer deep water. Consequently the seal spent 57% of its time while diving at a depth of 200-400 m when it may have been foraging. This strongly suggests that the seal was exploiting a food source at the discontinuity between vertically stratified water masses. The water temperature data also indicated that the seal was diving in waters south of the Antarctic Polar Front and at some distance from the northern edge of the pack ice. The seal spent 88% of its time under water. Normal surface intervals between dives lasted an average of 2.1 +/- 0.1 min whereas 16 extended surface intervals (&gt; 10 min duration) lasted 32.7 +/- 4.6 min. Dives were deeper during the day than at night and all but one extended surface interval occurred at night. The pattern of dives was similar to records from northern elephant seals but this is the first study to show how diving behaviour relates to water temperature.</t>
  </si>
  <si>
    <t>UNIV STOCKHOLM,DEPT ZOOL,S-10691 STOCKHOLM,SWEDEN</t>
  </si>
  <si>
    <t>Stockholm University</t>
  </si>
  <si>
    <t>BOYD, IL (corresponding author), BRITISH ANTARCTIC SURVEY,NAT ENVIRONM RES COUNCIL,MADINGLEY RD,CAMBRIDGE CB3 0ET,ENGLAND.</t>
  </si>
  <si>
    <t>10.1007/BF00238460</t>
  </si>
  <si>
    <t>WOS:A1991GC77900008</t>
  </si>
  <si>
    <t>SHIVAJI, S; RAY, MK; KUMAR, GS; REDDY, GSN; SAISREE, L; WYNNWILLIAMS, DD</t>
  </si>
  <si>
    <t>IDENTIFICATION OF JANTHINOBACTERIUM-LIVIDUM FROM THE SOILS OF THE ISLANDS OF SCOTIA-RIDGE AND FROM ANTARCTIC PENINSULA</t>
  </si>
  <si>
    <t>SCHIRMACHER OASIS; BACTERIA; MARITIME; CHROMOBACTERIUM</t>
  </si>
  <si>
    <t>Eight isolates of bacteria from the soils of maritime Antarctica and Antarctic peninsula have been identified as members of the genus Janthinobacterium. Based on their morphology, physiological characteristics, biochemical characteristics and mole percent G+C content of their DNA six of them have been identified as 'J. lividum' and the remaining two as 'atypical J. lividum'. The Antarctic J. lividum unlike the mesophilic type strains were unique in that they could grow at pH 4, could produce acid from trehalose and none of them could tolerate more than 2.9% NaCl.</t>
  </si>
  <si>
    <t>BRITISH ANTARCTIC SURVEY, NAT ENVIRONM RES COUNCIL, CAMBRIDGE CB3 0ET, ENGLAND</t>
  </si>
  <si>
    <t>CTR CELLULAR &amp; MOLEC BIOL, UPPAL RD, HYDERABAD 500007, INDIA.</t>
  </si>
  <si>
    <t>shivaji, sisinthy/0000-0003-0376-4658</t>
  </si>
  <si>
    <t>WOS:A1991GC77900009</t>
  </si>
  <si>
    <t>PIATKOWSKI, U; RODHOUSE, PG; DUHAMEL, G</t>
  </si>
  <si>
    <t>OCCURRENCE OF THE CEPHALOPOD MARTIALIA-HYADESI (TEUTHOIDEA, OMMASTREPHIDAE) AT THE KERGUELEN ISLANDS IN THE INDIAN-OCEAN SECTOR OF THE SOUTHERN-OCEAN</t>
  </si>
  <si>
    <t>DIOMEDEA-CHRYSOSTOMA; ECOLOGY; PREY</t>
  </si>
  <si>
    <t>BRITISH ANTARCTIC SURVEY,CAMBRIDGE CB3 0ET,ENGLAND; MUSEUM NATL HIST NAT,ICHTYOL GEN &amp; APPL LAB,F-75231 PARIS 05,FRANCE</t>
  </si>
  <si>
    <t>UK Research &amp; Innovation (UKRI); Natural Environment Research Council (NERC); NERC British Antarctic Survey; Museum National d'Histoire Naturelle (MNHN)</t>
  </si>
  <si>
    <t>PIATKOWSKI, U (corresponding author), UNIV KIEL,INST MEERESKUNDE,FISCHEREIBIOL ABT,DUSTERNBROOKER WEG 20,W-2300 KIEL 1,GERMANY.</t>
  </si>
  <si>
    <t>; Piatkowski, Uwe/G-4161-2011</t>
  </si>
  <si>
    <t>Rodhouse, Paul/0000-0001-5399-967X; Piatkowski, Uwe/0000-0003-1558-5817</t>
  </si>
  <si>
    <t>WOS:A1991GC77900010</t>
  </si>
  <si>
    <t>VANDERVEEN, CJ</t>
  </si>
  <si>
    <t>STATE OF BALANCE OF THE CRYOSPHERE</t>
  </si>
  <si>
    <t>REVIEWS OF GEOPHYSICS</t>
  </si>
  <si>
    <t>GREENLAND ICE-SHEET; MASS BALANCE; GLACIER VARIATIONS; SEA-LEVEL; ANTARCTICA; MODEL; CORE; CO2; STREAMS; RECORD</t>
  </si>
  <si>
    <t>The current state of balance of the terrestrial ice sheets and glaciers is poorly known. What little data are available suggest that, worldwide, mountain glaciers have receded since about the mid-nineteenth century, with occasional interruptions of the retreat. The interior part of the Greenland ice sheet appears to be thickening or in near equilibrium, but this ice sheet may be thinning in the coastal areas. Estimates of the mass balance of the Antarctic ice sheet suggest that it is positive, although the error limits allow for a slightly negative balance. There is an urgent need to greatly improve the current estimates and to monitor the ice sheets continuously for changes in volume and extent. A program based on satellite observation techniques, in cooperation with ground-based surveys repeated over long time periods (many years or decades), appears to be most opportune to achieve this.</t>
  </si>
  <si>
    <t>VANDERVEEN, CJ (corresponding author), OHIO STATE UNIV,BYRD POLAR RES CTR,COLUMBUS,OH 43210, USA.</t>
  </si>
  <si>
    <t>8755-1209</t>
  </si>
  <si>
    <t>REV GEOPHYS</t>
  </si>
  <si>
    <t>Rev. Geophys.</t>
  </si>
  <si>
    <t>10.1029/91RG00784</t>
  </si>
  <si>
    <t>GB095</t>
  </si>
  <si>
    <t>Green Published</t>
  </si>
  <si>
    <t>WOS:A1991GB09500006</t>
  </si>
  <si>
    <t>LUTJEHARMS, JRE; WEBB, DJ; DECUEVAS, BA</t>
  </si>
  <si>
    <t>APPLYING THE FINE RESOLUTION ANTARCTIC MODEL (FRAM) TO THE OCEAN CIRCULATION AROUND SOUTHERN AFRICA</t>
  </si>
  <si>
    <t>SOUTH AFRICAN JOURNAL OF SCIENCE</t>
  </si>
  <si>
    <t>AGULHAS CURRENT; THERMOCLINE WATER; RETROFLECTION; MADAGASCAR; EAST; RING; EDDY</t>
  </si>
  <si>
    <t>UNIV CAPE TOWN, DEPT OCEANOG, RONDEBOSCH 7700, SOUTH AFRICA</t>
  </si>
  <si>
    <t>University of Cape Town</t>
  </si>
  <si>
    <t>LUTJEHARMS, JRE (corresponding author), INST OCEANOG SCI, DEACON LAB, GODALMING GU8 5UB, SURREY, ENGLAND.</t>
  </si>
  <si>
    <t>ACAD SCIENCE SOUTH AFRICA A S S AF</t>
  </si>
  <si>
    <t>LYNWOOD RIDGE</t>
  </si>
  <si>
    <t>PO BOX 72135, LYNWOOD RIDGE 0040, SOUTH AFRICA</t>
  </si>
  <si>
    <t>0038-2353</t>
  </si>
  <si>
    <t>S AFR J SCI</t>
  </si>
  <si>
    <t>S. Afr. J. Sci.</t>
  </si>
  <si>
    <t>GG311</t>
  </si>
  <si>
    <t>WOS:A1991GG31100001</t>
  </si>
  <si>
    <t>CARRASCO, MA; PRENDEZ, M</t>
  </si>
  <si>
    <t>ELEMENT DISTRIBUTION OF SOME SOILS OF CONTINENTAL CHILE AND THE ANTARCTIC PENINSULA - PROJECTION TO ATMOSPHERIC-POLLUTION</t>
  </si>
  <si>
    <t>WATER AIR AND SOIL POLLUTION</t>
  </si>
  <si>
    <t>INTERNATIONAL CONF ON METALS IN SOILS, WATERS, PLANTS AND ANIMALS</t>
  </si>
  <si>
    <t>APR 30-MAY 03, 1990</t>
  </si>
  <si>
    <t>ORLANDO, FL</t>
  </si>
  <si>
    <t>METALS</t>
  </si>
  <si>
    <t>The elemental content of some soils of continental Chile and the Antarctic Peninsula are reported. The elements: Al, Cr, Mn, Fe, Co, Ni, Cu, Zn, Cd and Pb were analyzed. Trace elements differed among soils. The values for Cd are greater than those reported elsewhere. The organic matter content was observed to have a great importance in the Antarctic Peninsula soils. Differences between local element contents and the mean concentrations values for the terrestrial crust were found. In order to get a better determination of the origin of the aerosol the enrichment factor, used as a criterion to establish the origin of the trace elements in the atmospheric aerosols, should be recalculated based on the local soil.</t>
  </si>
  <si>
    <t>UNIV CHILE,FAC CHEM &amp; PHARMACEUT SCI,SANTIAGO,CHILE</t>
  </si>
  <si>
    <t>Universidad de Chile</t>
  </si>
  <si>
    <t>CARRASCO, MA (corresponding author), UNIV CHILE,FAC AGR &amp; FORESTRY SCI,CASILLA 1004,SANTIAGO,CHILE.</t>
  </si>
  <si>
    <t>0049-6979</t>
  </si>
  <si>
    <t>WATER AIR SOIL POLL</t>
  </si>
  <si>
    <t>Water Air Soil Pollut.</t>
  </si>
  <si>
    <t>57-8</t>
  </si>
  <si>
    <t>Environmental Sciences; Meteorology &amp; Atmospheric Sciences; Water Resources</t>
  </si>
  <si>
    <t>Environmental Sciences &amp; Ecology; Meteorology &amp; Atmospheric Sciences; Water Resources</t>
  </si>
  <si>
    <t>GP121</t>
  </si>
  <si>
    <t>WOS:A1991GP12100074</t>
  </si>
  <si>
    <t>MARKOV, AV</t>
  </si>
  <si>
    <t>THE MOST DEEP-SEA REPRESENTATIVE OF THE FAMILY SCHIZASTERIDAE (ECHINOIDEA)</t>
  </si>
  <si>
    <t>ZOOLOGICHESKY ZHURNAL</t>
  </si>
  <si>
    <t>GENUS</t>
  </si>
  <si>
    <t>A new species of the Antarctic sea urchin Amphipneustes mironovi Markov, sp.n. is described. This species differs from the rest species of the genus by the three uneven end teeth on the valves of the globiferous pedicellarias. The new species is the deepest-sea form both in the genus Amphipneustes and in the family Shizasteridae.</t>
  </si>
  <si>
    <t>MARKOV, AV (corresponding author), ACAD SCI USSR,INST PALEONTOL,MOSCOW V-71,USSR.</t>
  </si>
  <si>
    <t>0044-5134</t>
  </si>
  <si>
    <t>ZOOL ZH</t>
  </si>
  <si>
    <t>Zool. Zhurnal</t>
  </si>
  <si>
    <t>GV258</t>
  </si>
  <si>
    <t>WOS:A1991GV25800022</t>
  </si>
  <si>
    <t>GIBSON, SA; THOMPSON, RN; LEAT, PT; MORRISON, MA; HENDRY, GL; DICKIN, AP</t>
  </si>
  <si>
    <t>THE FLAT TOPS VOLCANIC FIELD .1. LOWER MIOCENE OPEN-SYSTEM, MULTISOURCE MAGMATISM AT FLANDER, TRAPPERS LAKE</t>
  </si>
  <si>
    <t>JOURNAL OF GEOPHYSICAL RESEARCH-SOLID EARTH AND PLANETS</t>
  </si>
  <si>
    <t>WESTERN UNITED-STATES; RIO-GRANDE RIFT; PLATE-TECTONIC EVOLUTION; CHEMICAL CLASSIFICATION; LITHOSPHERIC MANTLE; CENOZOIC VOLCANISM; COLORADO PLATEAU; CHEYENNE BELT; NEW-MEXICO; GEOCHEMISTRY</t>
  </si>
  <si>
    <t>The lower Miocene lavas (23-20 Ma) of the Flat Tops volcanic field, NW Colorado, are one of the earliest and most voluminous phases of magmatic activity associated with the development of the Rio Grande rift. Flow-by-flow collections of the lavas at Flander, Trappers Lake, provide evidence for complex open-system magma chamber processes. Geochemically, the lavas range from basalts to shoshonites and have concentrations of major and compatible trace elements that are buffered at higher levels than expected for simple fractional crystallisation. Cyclic repetitions (at least five) in the geochemical stratigraphy of the Flander lavas suggest that they are the result of replenishment fractional crystallization (RFC). Variations in some incompatible trace element ratios, such as Ta/Yb and La(N)/Yb(N), and radiogenic isotopes (Sr-87/Sr-86 = 0.70458-0.70607 Nd-143/Nd-144 = 0.51226-0.51241) suggest that the lavas have also been contaminated by approximately 10% of Proterozoic Sr-87-rich upper-crust. In addition, anomalously K-rich lava flows with low Sr-87/Sr-86 occur close to the base and at the top of the succession. It is argued that these are the products of mixing between magmas within the Flat Tops reservoir system and an influx of strongly potassic melt from lithospheric mantle; without subsequent geochemical overprint by the effects of crustal contamination and RFC. All of the lavas have incompatible trace element ratios that mostly resemble those of calc-alkaline basalts; e.g., their chondrite-normalized patterns have troughs at Nb and Ta. These features could result from several alternative processes, such as melting within convecting mantle above a low-angle subducted slab; reaction between various asthenospheric melts and overlying lithospheric mantle; and fusion of metasomatized lithospheric mantle as a result of decompression during regional extension.</t>
  </si>
  <si>
    <t>MCMASTER UNIV, DEPT GEOL, HAMILTON L8S 4M1, ONTARIO, CANADA; BRITISH ANTARCTIC SURVEY, CAMBRIDGE CB3 0ET, ENGLAND; UNIV BIRMINGHAM, SCH EARTH SCI, BIRMINGHAM B15 2TT, W MIDLANDS, ENGLAND</t>
  </si>
  <si>
    <t>McMaster University; UK Research &amp; Innovation (UKRI); Natural Environment Research Council (NERC); NERC British Antarctic Survey; University of Birmingham</t>
  </si>
  <si>
    <t>UNIV DURHAM, DEPT GEOL SCI, DURHAM DH1 3LE, ENGLAND.</t>
  </si>
  <si>
    <t>0148-0227</t>
  </si>
  <si>
    <t>J GEOPHYS RES-SOLID</t>
  </si>
  <si>
    <t>JUL 30</t>
  </si>
  <si>
    <t>B8</t>
  </si>
  <si>
    <t>10.1029/91JB00598</t>
  </si>
  <si>
    <t>FY298</t>
  </si>
  <si>
    <t>WOS:A1991FY29800023</t>
  </si>
  <si>
    <t>JOYCE, C</t>
  </si>
  <si>
    <t>ANTARCTIC CASTAWAYS SEEK ICY EVIDENCE OF GLOBAL WARMING</t>
  </si>
  <si>
    <t>NEW SCIENTIST LTD</t>
  </si>
  <si>
    <t>25 BEDFORD ST, LONDON, ENGLAND</t>
  </si>
  <si>
    <t>JUL 27</t>
  </si>
  <si>
    <t>FY825</t>
  </si>
  <si>
    <t>WOS:A1991FY82500011</t>
  </si>
  <si>
    <t>LEFEVRE, F; CARIOLLE, D; MULLER, S; KARCHER, F</t>
  </si>
  <si>
    <t>TOTAL OZONE FROM THE TIROS OPERATIONAL VERTICAL SOUNDER DURING THE FORMATION OF THE 1987 OZONE HOLE</t>
  </si>
  <si>
    <t>POLAR STRATOSPHERIC CLOUDS; ANTARCTIC VORTEX; SEPTEMBER 1987; ER-2; TOMS; TOVS</t>
  </si>
  <si>
    <t>Total ozone maps obtained from the infrared radiances measured by the TOVS/HIRS2 instrument on board the NOAA 10 satellite are used to study the formation of the 1987 Antarctic ozone hole. We use in this study an improved version of the retrieval algorithm described by Muller and Cayla (1983), now calibrated for middle and high latitudes and taking into account the unusually depleted ozone profiles of the Antarctic spring. Error analysis indicates that our method has an accuracy of the order of 5-7% in clear sky conditions. Values determined from the TIROS operational vertical sounder (TOVS) are in good agreement with Dobson measurements in the mid-latitudes and with the ozonesondes launched from the Antarctic stations during the Airborne Antarctic Ozone Experiment (AAOE). The agreement with the total ozone mapping spectrometer (TOMS) data at mid-latitudes is also good, but significant differences are found in early September in the high latitudes. In particular, the large-scale zonally symmetric minimum representative of the ozone hole appears later in the TOVS maps than in the TOMS data. The ozone hole was already apparent in the TOMS map on the first days of September, while TOVS detected only localized ozone deep minima associated with optically thick polar stratospheric clouds (PSCs) and did not observe any circular depletion structure until September 17. This discrepancy seems to be the consequence of high solar zenith angles and climatological errors in the TOMS algorithm, which tends to underestimate the ozone content in late winter. It is only in mid-September that TOVS data show a rapid ozone decrease affecting the whole vortex. The low ozone amounts are first recorded in the vicinity of the PSCs detected in the ozone field and then spread into the vortex. TOVS observations suggest that a rapid ozone decrease might take place during or just after the formation of major water ice PSCs. Since the vortex is exposed to UV sunlight in mid-September, this could be the direct consequence of both a sudden increase of free chlorine and an efficient denitrification occurring during type 2 PSC events. It is concluded that since the algorithm presented in this paper allows reliable ozone determinations in middle and high latitudes and accurate type 2 PSC detection, measurements from TOVS could play an important role in the ozone layer monitoring, especially in the wintertime polar regions where UV techniques are ineffective or affected by the lack of intense sunlight.</t>
  </si>
  <si>
    <t>LEFEVRE, F (corresponding author), METEO FRANCE, CTR NATL RECH METEOROL, 42 AVE CORIOLIS, F-31057 TOULOUSE, FRANCE.</t>
  </si>
  <si>
    <t>JUL 20</t>
  </si>
  <si>
    <t>D7</t>
  </si>
  <si>
    <t>10.1029/91JD00477</t>
  </si>
  <si>
    <t>FY191</t>
  </si>
  <si>
    <t>WOS:A1991FY19100005</t>
  </si>
  <si>
    <t>STEFANUTTI, L; MORANDI, M; DELGUASTA, M; GODIN, S; MEGIE, G; BRECHET, J; PIQUARD, J</t>
  </si>
  <si>
    <t>POLAR STRATOSPHERIC CLOUD OBSERVATIONS OVER THE ANTARCTIC CONTINENT AT DUMONT-DURVILLE</t>
  </si>
  <si>
    <t>AIRBORNE LIDAR OBSERVATIONS</t>
  </si>
  <si>
    <t>The Istituto di Ricerca sulle Onde Electromagnetiche (IROE) two-channel elastic backscattering lidar [Sacco et al., 1989], suitable for depolarization measurements, has been operated since January 8, 1989, at the French Antarctic base of Dumont d'Urville (66-degrees 40'S, 140-degrees 01'E). A continuous monitoring of the stratosphere was performed, which permitted measurement of the evolution of the background stratospheric aerosols and of polar stratospheric clouds (PSC) throughout the year. The data reported in this article correspond to the first year of measurements. Depolarization of the lidar signals was measured in order to obtain information on the type of clouds observed and on their particle size distribution. Both low (&lt; 10%) and high (&gt; 10%) depolarization ratios were detected, permitting discrimination between types Ia, Ib, and II PSC according to the classification given by Toon et al. (1990). Temporal continuity and high time resolution of the lidar measurements are evidence for altitude decreases in the PSC layers over periods of a few hours. These motions, if linked to sedimentation processes, led to values of velocity (congruent-to 10 cm s-1) compatible with large particles.</t>
  </si>
  <si>
    <t>UNIV PARIS 06, CNRS, SERV AERON, F-75231 PARIS 05, FRANCE; EXPEDIT POLAIRES FRANCAISES, F-75116 PARIS, FRANCE</t>
  </si>
  <si>
    <t>STEFANUTTI, L (corresponding author), CNR, IST RIC ONDE ELECTROMAGNET, VIA PANCIATICHI 64, I-50127 FLORENCE, ITALY.</t>
  </si>
  <si>
    <t>10.1029/91JD00776</t>
  </si>
  <si>
    <t>WOS:A1991FY19100010</t>
  </si>
  <si>
    <t>TEMPERATURE-DEPENDENCE OF THE GIBBS ENERGY ORDERING OF ISOMERS OF CL2O2</t>
  </si>
  <si>
    <t>CHLORINE OXIDE DIMER; ANTARCTIC OZONE; MULTIMOLECULAR CLUSTERS; VIBRATIONAL-SPECTRA; CIO; CHEMISTRY; STABILITIES; PHOTOLYSIS; DEPLETION; MIXTURES</t>
  </si>
  <si>
    <t>A computational evaluation of relative stabilities of ClOOCl (C2 symmetry), ClClO2 (C(s)), and ClOClO (C1) isomers of Cl2O2 in ideal gas phase has been carried out on the basis of recent quantum-chemical data. In the low-temperature region the C2 isomer represents a prevailing component of the equilibrium isomeric mixture. However, at high temperatures the relative stabilities of C2 and C(s) (and finally of C2 and C1) are interchanged. The relative stability approaching and interchanging is reflected in the overall thermodynamic functions of the system and in their isomerism contributions, especially in the temperature dependence (with a rather pronounced maximum) of the heat capacity terms. The results represent a good example of possible effects of enthalpy-entropy interplay in isomeric systems.</t>
  </si>
  <si>
    <t>SLANINA, Z (corresponding author), MAX PLANCK INST CHEM,OTTO HAHN INST,W-6500 MAINZ,GERMANY.</t>
  </si>
  <si>
    <t>JUL 11</t>
  </si>
  <si>
    <t>10.1021/j100167a017</t>
  </si>
  <si>
    <t>FW477</t>
  </si>
  <si>
    <t>WOS:A1991FW47700017</t>
  </si>
  <si>
    <t>ALDHOUS, P</t>
  </si>
  <si>
    <t>UNITED-STATES OKAYS ANTARCTIC PACT</t>
  </si>
  <si>
    <t>FW097</t>
  </si>
  <si>
    <t>WOS:A1991FW09700003</t>
  </si>
  <si>
    <t>HUNTLEY, ME; LOPEZ, MDG; KARL, DM</t>
  </si>
  <si>
    <t>TOP PREDATORS IN THE SOUTHERN-OCEAN - A MAJOR LEAK IN THE BIOLOGICAL CARBON PUMP</t>
  </si>
  <si>
    <t>SCIENCE</t>
  </si>
  <si>
    <t>MARGINAL ICE-ZONE; PHYTOPLANKTON GROWTH; WEDDELL SEA; AUTUMN</t>
  </si>
  <si>
    <t>Primary productivity in the Southern Ocean is approximately 3.5 gigatons of carbon per year, which accounts for nearly 15 percent of the global total. The presence of high concentrations of nitrate in Antarctic waters suggests that it might be possible to increase primary production significantly and thereby alleviate the net accumulation of atmospheric carbon dioxide. An analysis of the food web for these waters implies that the Southern Ocean may be remarkably inefficient as a carbon sink. This inefficiency is caused by the large flux of carbon respired to the atmosphere by air-breathing birds and mammals, dominant predators in the unusually simple food web of Antarctic waters. These top predators may transfer into the atmosphere as much as 20 to 25 percent of photosynthetically fixed carbon.</t>
  </si>
  <si>
    <t>HUNTLEY, ME (corresponding author), UNIV CALIF SAN DIEGO,SCRIPPS INST OCEANOG,LA JOLLA,CA 92093, USA.</t>
  </si>
  <si>
    <t>AMER ASSOC ADVANCEMENT SCIENCE</t>
  </si>
  <si>
    <t>1200 NEW YORK AVE, NW, WASHINGTON, DC 20005</t>
  </si>
  <si>
    <t>0036-8075</t>
  </si>
  <si>
    <t>Science</t>
  </si>
  <si>
    <t>JUL 5</t>
  </si>
  <si>
    <t>10.1126/science.1905841</t>
  </si>
  <si>
    <t>FV177</t>
  </si>
  <si>
    <t>WOS:A1991FV17700033</t>
  </si>
  <si>
    <t>MULVANEY, R</t>
  </si>
  <si>
    <t>FERTILIZER AND SNOWFALL NITRATE</t>
  </si>
  <si>
    <t>Letter</t>
  </si>
  <si>
    <t>MULVANEY, R (corresponding author), NERC,BRITISH ANTARCTIC SURVEY,MADINGLEY RD,CAMBRIDGE CB3 0ET,ENGLAND.</t>
  </si>
  <si>
    <t>Mulvaney, Robert/K-3929-2012</t>
  </si>
  <si>
    <t>Mulvaney, Robert/0000-0002-5372-8148</t>
  </si>
  <si>
    <t>JUL 4</t>
  </si>
  <si>
    <t>10.1038/352027c0</t>
  </si>
  <si>
    <t>FV178</t>
  </si>
  <si>
    <t>WOS:A1991FV17800052</t>
  </si>
  <si>
    <t>GLOERSEN, P; CAMPBELL, WJ</t>
  </si>
  <si>
    <t>RECENT VARIATIONS IN ARCTIC AND ANTARCTIC SEA-ICE COVERS</t>
  </si>
  <si>
    <t>CARBON-DIOXIDE; TEMPERATURE; VARIABILITY</t>
  </si>
  <si>
    <t>Variations in the extents of sea-ice cover at the poles and the areas of open water enclosed within them were observed every other day during the interval 1978-1987 by a satellite-borne scanning multispectral microwave radiometer. A band-limited regression technique shows that the trends in coverage of the Arctic and Antarctic sea-ice packs are not the same. During these nine years, there are significant decreases in ice extent and open-water areas within the ice cover in the Arctic, whereas in the Antarctic, there are no significant trends.</t>
  </si>
  <si>
    <t>UNIV PUGET SOUND,US GEOL SURVEY,ICE &amp; CLIMATE PROJECT,TACOMA,WA 98416</t>
  </si>
  <si>
    <t>United States Department of the Interior; United States Geological Survey</t>
  </si>
  <si>
    <t>GLOERSEN, P (corresponding author), NASA,GODDARD SPACE FLIGHT CTR,HYDROSPHER PROC LAB,CODE 971,GREENBELT,MD 20771, USA.</t>
  </si>
  <si>
    <t>10.1038/352033a0</t>
  </si>
  <si>
    <t>WOS:A1991FV17800060</t>
  </si>
  <si>
    <t>DOBSON, SJ; JAMES, SR; FRANZMANN, PD; MCMEEKIN, TA</t>
  </si>
  <si>
    <t>A NUMERICAL TAXONOMIC STUDY OF SOME PIGMENTED BACTERIA ISOLATED FROM ORGANIC LAKE, AN ANTARCTIC HYPERSALINE LAKE</t>
  </si>
  <si>
    <t>FLAVOBACTERIUM; CYTOPHAGA; ANTARCTIC; HALOPHILE; HYPERSALINE; NUMERICAL TAXONOMY</t>
  </si>
  <si>
    <t>HALODURANS SP-NOV; HALOTOLERANT BACTERIA; SALINE LAKES; COMB NOV; FLAVOBACTERIUM; NONMOTILE</t>
  </si>
  <si>
    <t>A study was made of a group of moderately halophilic, heterotrophic, pigmented strains isolated from Organic Lake, Antarctica. These strains were Gram-negative, non-motile, had an aerobic metabolism and a mol% G + C content of their DNA in the range 35-41, indicating that they may be members of the Flavobacterium-Cytophaga group. A numerical taxonomic study involving 134 characteristics compared the antarctic strains with reference strains from Flavobacterium, Cytophaga and Flectobacillus. The antarctic strains formed two clusters that did not contain any reference strains suggesting that they may represent two new species of the genus Flavobacterium.</t>
  </si>
  <si>
    <t>ANTARCTIC DIV,KINGSTON,TAS 7150,AUSTRALIA; DEUTSCH SAMMLUNG MIKROORGANISMEN &amp; ZELLKULTUREN GMBH,W-3300 BRAUNSCHWEIG,GERMANY; UNIV TASMANIA,INST ANTARCTIC &amp; SO OCEAN STUDIES,HOBART,TAS 7001,AUSTRALIA</t>
  </si>
  <si>
    <t>Australian Antarctic Division; Leibniz Institut fur Deutsche Sammlung von Mikroorganismen und Zellkulturen (DSMZ); University of Tasmania</t>
  </si>
  <si>
    <t>DOBSON, SJ (corresponding author), DEPT AGR SCI,AUSTRALIAN COLLECT ANTARCT MICROORGANISMS,BOX 252C,HOBART,TAS 7001,AUSTRALIA.</t>
  </si>
  <si>
    <t>JUL</t>
  </si>
  <si>
    <t>10.1007/BF00418188</t>
  </si>
  <si>
    <t>FZ171</t>
  </si>
  <si>
    <t>WOS:A1991FZ17100010</t>
  </si>
  <si>
    <t>BERGIN, A</t>
  </si>
  <si>
    <t>THE POLITICS OF ANTARCTIC MINERALS - THE GREENING OF WHITE AUSTRALIA</t>
  </si>
  <si>
    <t>AUSTRALIAN JOURNAL OF POLITICAL SCIENCE</t>
  </si>
  <si>
    <t>On 22 May 1989 the Australian Government announced that it would not sign the Antarctic Minerals Convention that had been concluded in June 1988. Australia had been a strong supporter of the minerals treaty approach to regulating Antarctic mineral development. This case study in Austrialian foreign policy examines four well known approaches to foreign policy making in order to explain Australia's volte face on the minerals treaty. It is concluded that domestic policies best explains Australia's decision and that students of Australian foreign policy need to pay more attention to the domestic determinants of the policy making process.</t>
  </si>
  <si>
    <t>BERGIN, A (corresponding author), UNIV COLL CAMPBELL, AUSTRALIAN DEF FORCE ACAD, CAMPBELL, AUSTRALIA.</t>
  </si>
  <si>
    <t>Bergin, Anthony/0000-0001-7620-1739</t>
  </si>
  <si>
    <t>ROUTLEDGE JOURNALS, TAYLOR &amp; FRANCIS LTD</t>
  </si>
  <si>
    <t>2-4 PARK SQUARE, MILTON PARK, ABINGDON OX14 4RN, OXON, ENGLAND</t>
  </si>
  <si>
    <t>1036-1146</t>
  </si>
  <si>
    <t>1363-030X</t>
  </si>
  <si>
    <t>AUST J POLIT SCI</t>
  </si>
  <si>
    <t>Aust. J. Polit. Sci.</t>
  </si>
  <si>
    <t>10.1080/00323269108402147</t>
  </si>
  <si>
    <t>Political Science</t>
  </si>
  <si>
    <t>Government &amp; Law</t>
  </si>
  <si>
    <t>GA194</t>
  </si>
  <si>
    <t>WOS:A1991GA19400004</t>
  </si>
  <si>
    <t>HOLLOWAY, HL; NIX, DA</t>
  </si>
  <si>
    <t>THE BIOLOGY OF DISEASE IN AN ANTARCTIC AVIAN SCAVENGER</t>
  </si>
  <si>
    <t>COMPARATIVE PHYSIOLOGY AND ECOLOGY</t>
  </si>
  <si>
    <t>A south polar scheie, Catharcta maccormicki, with suspicious pulmonary nodules, was found to be free of fungi when histologically compared to an infected Canada goose, Branta canadensis. Accumulations of iron containing pigment and debris suggestive of pneumoconiosis were microscopically observed. Hemosiderin was noted irregularly scattered throughout the lung. No intestinal parasites were found and excluding the lung no other organismic pathology noted.</t>
  </si>
  <si>
    <t>HOLLOWAY, HL (corresponding author), UNIV N DAKOTA,DEPT BIOL,GRAND FORKS,ND 58202, USA.</t>
  </si>
  <si>
    <t>PREMIER PUBLICATIONS</t>
  </si>
  <si>
    <t>JODHPUR</t>
  </si>
  <si>
    <t>863 SARDARPURA CHOPASANI ROAD, JODHPUR 342003, INDIA</t>
  </si>
  <si>
    <t>0379-0436</t>
  </si>
  <si>
    <t>COMP PHYSIOL ECOL</t>
  </si>
  <si>
    <t>JUL-SEP</t>
  </si>
  <si>
    <t>Ecology; Physiology</t>
  </si>
  <si>
    <t>Environmental Sciences &amp; Ecology; Physiology</t>
  </si>
  <si>
    <t>HC751</t>
  </si>
  <si>
    <t>WOS:A1991HC75100002</t>
  </si>
  <si>
    <t>FARBERLORDA, J</t>
  </si>
  <si>
    <t>MULTIVARIATE APPROACH TO THE MORPHOLOGICAL AND BIOCHEMICAL DIFFERENTIATION OF ANTARCTIC KRILL (EUPHAUSIA-SUPERBA AND THYSANOESSA-MACRURA)</t>
  </si>
  <si>
    <t>DANA; MATURATION; INERMIS; GROWTH; SEA</t>
  </si>
  <si>
    <t>The results of morphometric and biochemical measurements of samples of Euphausia superba and Thysanoessa macrura were used to study krill longevity. On each individual, different measurements were taken, a differentiation index was calculated, and lipids and carotenoids analysed; the data were processed by principal component analysis (PCA). In Euphausia superba the analysis of six morphometric characteristics shows a separation into two groups for the males, but not for females. The analysis of a larger sample, using only four variables, shows an analogous, though less marked separation, suggesting a morphological evolution linked with age. When biochemical data were added, PCA shows a good separation into two groups for both males and females, and the same result was obtained using only the biochemical data and the differentiation index. No possible age groups, other than juveniles and adult males and females, could be identified by PCA for Thysanoessa macrura.</t>
  </si>
  <si>
    <t>FARBERLORDA, J (corresponding author), CTR INVEST CIENTI &amp; EDUCACI SUPER ENSENADA,AV ESPINOZA 843,ENSENADA,BAJA CALIFORNIA,MEXICO.</t>
  </si>
  <si>
    <t>10.1016/0198-0149(91)90018-B</t>
  </si>
  <si>
    <t>GE939</t>
  </si>
  <si>
    <t>WOS:A1991GE93900002</t>
  </si>
  <si>
    <t>JORDAN, RW; PRIDDLE, J; PUDSEY, CJ; BARKER, PF; WHITEHOUSE, MJ</t>
  </si>
  <si>
    <t>UNUSUAL DIATOM LAYERS IN UPPER PLEISTOCENE SEDIMENTS FROM THE NORTHERN WEDDELL SEA</t>
  </si>
  <si>
    <t>BRANSFIELD STRAIT; ANTARCTIC PHYTOPLANKTON; SEASONAL DEPOSITION; SUBARCTIC PACIFIC; SILICA; OCEAN; GROWTH; RATES; FLOOR; FLUX</t>
  </si>
  <si>
    <t>A sediment core from Jane Basin, northern Weddell Sea, contains distinct bands, up to 3 cm thick, of well preserved diatom frustules, contrasting with the generally poor preservation of adjacent material. Most notably, the fragile diatom genus Corethron is abundant in the layers and found as whole valves, while in the remainder of the core it is rare and valves are broken and corroded. Extrapolation from contemporary data on phytoplankton production and standing crop suggests that the silicon content of the diatom ooze layers is very much greater than could be expected from a single year's phytoplankton production sedimenting from a corresponding area of the water column. Assuming direct, quantitative sedimentation, it would have taken decades to centuries to accumulate 3 cm of diatom ooze. The preservation of these layers indicates that unusual conditions prevailed, so that diatom valves settled through the water column more-or-less unaltered and remained preserved in this state in the sediment. Mass sedimentation of a diatom bloom followed by rapid burial seems the most likely combination of circumstances that could have caused this. It is unlikely that this would have occurred consistently over a long period. Horizontal concentration must have taken place, and this is most likely to have been associated with a physical feature of the water column such as an eddy or chimney, which entrained phytoplankton biomass from a wide area of the surface mixed layer and caused it to sediment to a smaller area of the sea-bed.</t>
  </si>
  <si>
    <t>JORDAN, RW (corresponding author), NERC,BRITISH ANTARCT SURVEY,HIGH CROSS,MADINGLEY RD,CAMBRIDGE CB3 0ET,ENGLAND.</t>
  </si>
  <si>
    <t>Jordan, Richard/0000-0002-8997-7349</t>
  </si>
  <si>
    <t>10.1016/0198-0149(91)90021-7</t>
  </si>
  <si>
    <t>WOS:A1991GE93900005</t>
  </si>
  <si>
    <t>MICROPHYTOBENTHIC SEASONALITY IN NEAR-SHORE MARINE-SEDIMENTS AT SIGNY ISLAND, SOUTH ORKNEY ISLANDS, ANTARCTICA</t>
  </si>
  <si>
    <t>ESTUARINE COASTAL AND SHELF SCIENCE</t>
  </si>
  <si>
    <t>ANTARCTIC; BENTHOS; DIATOMS; SEDIMENTATION; SEASONALITY; CHLOROPHYLL</t>
  </si>
  <si>
    <t>ICE MICROBIAL COMMUNITIES; SEA ICE; MCMURDO-SOUND; BENTHIC MICROALGAE; PHYTOPLANKTON; PRODUCTIVITY; DIATOMS; BIOMASS</t>
  </si>
  <si>
    <t>GILBERT, NS (corresponding author), BRITISH ANTARCTIC SURVEY,NAT ENVIRON RES COUNCIL,HIGH CROSS,MADINGLEY RD,CAMBRIDGE CB3 0ET,ENGLAND.</t>
  </si>
  <si>
    <t>0272-7714</t>
  </si>
  <si>
    <t>ESTUAR COAST SHELF S</t>
  </si>
  <si>
    <t>Estuar. Coast. Shelf Sci.</t>
  </si>
  <si>
    <t>10.1016/0272-7714(91)90072-J</t>
  </si>
  <si>
    <t>FX990</t>
  </si>
  <si>
    <t>WOS:A1991FX99000006</t>
  </si>
  <si>
    <t>DAILEY, MD; VOGELBEIN, WK</t>
  </si>
  <si>
    <t>PARASITE FAUNA OF 3 SPECIES OF ANTARCTIC WHALES WITH REFERENCE TO THEIR USE AS POTENTIAL STOCK INDICATORS</t>
  </si>
  <si>
    <t>FISHERY BULLETIN</t>
  </si>
  <si>
    <t>Seventeen species of parasites representing the Cestoda, Nematoda, Acanthocephala, and Crustacea are reported from three species of Antarctic whales. Thirty-five sei whales Balaenoptera borealis, 106 minke whales B. acutorostrata, and 35 sperm whales Physeter catodon were examined from latitudes 30-degrees to 64-degrees-S, and between longitudes 106-degrees-E to 108-degrees-W, during the months of November to March 1976-77. Collection localities and regional helminth fauna diversity are plotted on distribution maps. Antarctic host-parasite records from B. borealis, B. acutorostrata, and P. catodon are updated and tabulated by commercial whaling sectors. The use of acanthocephalan parasites of the genus Corynosoma as potential Antarctic sperm whale stock indicators is discussed.</t>
  </si>
  <si>
    <t>VIRGINIA INST MARINE SCI,GLOUCESTER POINT,VA 23062</t>
  </si>
  <si>
    <t>William &amp; Mary; Virginia Institute of Marine Science</t>
  </si>
  <si>
    <t>DAILEY, MD (corresponding author), CALIF STATE UNIV LONG BEACH,INST OCEAN STUDIES,LONG BEACH,CA 90840, USA.</t>
  </si>
  <si>
    <t>NATL MARINE FISHERIES SERVICE SCIENTIFIC PUBL OFFICE</t>
  </si>
  <si>
    <t>SEATTLE</t>
  </si>
  <si>
    <t>7600 SAND POINT WAY NE BIN C15700, SEATTLE, WA 98115</t>
  </si>
  <si>
    <t>0090-0656</t>
  </si>
  <si>
    <t>FISH B-NOAA</t>
  </si>
  <si>
    <t>Fish. Bull.</t>
  </si>
  <si>
    <t>GE375</t>
  </si>
  <si>
    <t>WOS:A1991GE37500002</t>
  </si>
  <si>
    <t>DICK, AL</t>
  </si>
  <si>
    <t>CONCENTRATIONS AND SOURCES OF METALS IN THE ANTARCTIC PENINSULA AEROSOL</t>
  </si>
  <si>
    <t>ATMOSPHERIC TRACE-METALS; GREENLAND ICE-SHEET; NORTH PACIFIC; LEAD; SNOW; ELEMENTS; CADMIUM; COPPER; DEPOSITION; EMISSIONS</t>
  </si>
  <si>
    <t>Aerosol samples were collected at a remote site near the east coast of the Antarctic Peninsula during the austral summer of 1984/85. Filter samples were analyzed for Al (as a crustal reference element), marine cations (Na, K, and Ca), heavy metals (Cd, Cu, Pb, and Zn), and sulphate using atomic absorption spectrometry, isotope dilution mass spectrometry, neutron activation analysis, and ion chromatography. Ultraclean sample collection and analysis procedures used to avoid sample contamination are described in detail here. Mean concentrations of heavy metals were found to be: Cd, 0.06 pg m-3; Cu, 1.0 pg m-3; Pb, 4.7 pg m-3, and Zn, 6.1 pg m-3. These are the lowest concentrations yet determined in the troposphere, but for Pb and Zn they still indicate a significant enrichment over expected crustal concentrations. For these elements, estimated marine and volcanic contributions cannot account for this excess and suggest pollution as the dominant source even at this remote location. For Cd and Cu a dominant anthropogenic source cannot be ruled out, although current estimates of crustal, marine, and volcanic emissions could account for levels determined.</t>
  </si>
  <si>
    <t>NERC, BRITISH ANTARCTIC SURVEY, CAMBRIDGE CB3 OET, ENGLAND</t>
  </si>
  <si>
    <t>1872-9533</t>
  </si>
  <si>
    <t>10.1016/0016-7037(91)90027-3</t>
  </si>
  <si>
    <t>FY221</t>
  </si>
  <si>
    <t>WOS:A1991FY22100007</t>
  </si>
  <si>
    <t>JOHNSON, RG</t>
  </si>
  <si>
    <t>MAJOR NORTHERN-HEMISPHERE DEGLACIATION CAUSED BY A MOISTURE DEFICIT 140-KA</t>
  </si>
  <si>
    <t>GEOLOGY</t>
  </si>
  <si>
    <t>DEEP-OCEAN CIRCULATION; SEA-LEVEL; ANTARCTIC ICE; INTERGLACIAL SITES; HUON-PENINSULA; NEW-GUINEA; RECORD; AGES; TERRACES; BAHAMAS</t>
  </si>
  <si>
    <t>A variety of marine evidence indicates that much of the deglacial activity that ended the Illinoian glaciation occurred under cold climate conditions prior to the glacial termination 2 warming at 127 ka in the delta-O-18 deep-sea core record. This anomalous deglaciation is explained by a reduction of water-vapor input to the ice sheets caused by weaker summer atmospheric circulation due to a known smaller latitudinal insolation gradient associated with Earth's orbital variations. A major factor in the eventual marine and atmospheric warming of termination 2 was the formation of unusually warm deep water in the eastern North Atlantic and its circulation to Antarctica, with the probable consequence that the marine-based West Antarctic ice sheet melted, resulting in a eustatic sea level 6 m higher than present.</t>
  </si>
  <si>
    <t>UNIV MINNESOTA, DEPT GEOL &amp; GEOPHYS, 310 PILLSBURY AVE SE, MINNEAPOLIS, MN 55455 USA.</t>
  </si>
  <si>
    <t>GEOLOGICAL SOC AMER, INC</t>
  </si>
  <si>
    <t>BOULDER</t>
  </si>
  <si>
    <t>PO BOX 9140, BOULDER, CO 80301-9140 USA</t>
  </si>
  <si>
    <t>0091-7613</t>
  </si>
  <si>
    <t>1943-2682</t>
  </si>
  <si>
    <t>10.1130/0091-7613(1991)019&lt;0686:MNHDCB&gt;2.3.CO;2</t>
  </si>
  <si>
    <t>FV902</t>
  </si>
  <si>
    <t>WOS:A1991FV90200004</t>
  </si>
  <si>
    <t>BALDWIN, MP; DUNKERTON, TJ</t>
  </si>
  <si>
    <t>QUASI-BIENNIAL OSCILLATION ABOVE 10 MB</t>
  </si>
  <si>
    <t>NORTHERN-HEMISPHERE; INTERANNUAL VARIABILITY; ANTARCTIC OZONE; KELVIN WAVE; ZONAL WIND; CIRCULATION; ATMOSPHERE</t>
  </si>
  <si>
    <t>It is shown that the quasi-biennial oscillation of the equatorial lower stratosphere was correlated with mean zonal wind in the upper stratosphere, 1979-90. Correlations were positive near 60-degrees-N and 30-degrees-S during northern hemisphere (NH) winter and negative in the equatorial upper stratosphere during all seasons. Spatial autocorrelation of mean zonal wind during NH winter was actually largest in the upper stratosphere, between 10-degrees-S and 62-degrees-N, due to strong coupling between tropical and extratropical flow at upper levels.</t>
  </si>
  <si>
    <t>NW RES ASSOCIATES INC, POB 3027, BELLEVUE, WA 98009 USA.</t>
  </si>
  <si>
    <t>Baldwin, Mark P/J-6720-2012</t>
  </si>
  <si>
    <t>10.1029/91GL01333</t>
  </si>
  <si>
    <t>FW155</t>
  </si>
  <si>
    <t>WOS:A1991FW15500009</t>
  </si>
  <si>
    <t>CHESTERS, D; NEUENDORFFER, A</t>
  </si>
  <si>
    <t>COMPARISON BETWEEN TOMS, TOVS AND DOBSON OBSERVATIONS - SATELLITE AND SURFACE VIEWS OF TOTAL COLUMN OZONE</t>
  </si>
  <si>
    <t>GLOBAL AND PLANETARY CHANGE</t>
  </si>
  <si>
    <t>CONF ON OPERATIONAL SATELLITES : SENTINELS FOR THE MONITORING OF CLIMATE AND GLOBAL CHANGE</t>
  </si>
  <si>
    <t>OCT 16-19, 1990</t>
  </si>
  <si>
    <t>WASHINGTON, DC</t>
  </si>
  <si>
    <t>TOVS infrared and microwave observations are now being used to estimate total column ozone over the globe by employing a new physical retrieval algorithm. The TOVS archives from 1979 to the present have been reprocessed, and the results during the great Antarctic ozone hole of 1987 are compared with the corresponding TOMS and DOBSON ultraviolet observations of total ozone. The TOVS total ozone patterns appear to be reliable on the synoptic scale and provide a unique opportunity to track ozone variations during polar night. However, there are times and places where each of the three ozone datasets contains errors that are significantly larger than a few percent.</t>
  </si>
  <si>
    <t>NATL ENVIRONM SATELLITE DATA &amp; INFORMAT SERV,NOAA,PHYS BRANCH,HILLCREST HTS,MD 20274</t>
  </si>
  <si>
    <t>National Oceanic Atmospheric Admin (NOAA) - USA</t>
  </si>
  <si>
    <t>CHESTERS, D (corresponding author), NASA,GODDARD SPACE FLIGHT CTR,GODDARD LAB ATMOSPHERES,GREENBELT,MD 20771, USA.</t>
  </si>
  <si>
    <t>0921-8181</t>
  </si>
  <si>
    <t>GLOBAL PLANET CHANGE</t>
  </si>
  <si>
    <t>Glob. Planet. Change</t>
  </si>
  <si>
    <t>1-3</t>
  </si>
  <si>
    <t>Geography, Physical; Geosciences, Multidisciplinary</t>
  </si>
  <si>
    <t>Physical Geography; Geology</t>
  </si>
  <si>
    <t>GD079</t>
  </si>
  <si>
    <t>WOS:A1991GD07900010</t>
  </si>
  <si>
    <t>KNISKERN, FE</t>
  </si>
  <si>
    <t>THE NAVY NOAA JOINT ICE CENTERS ROLE IN THE CLIMATE AND GLOBAL CHANGE PROGRAM</t>
  </si>
  <si>
    <t>The Navy/NOAA Joint Ice Center (JIC) is responsible for producing global, regional, and local ice analyses and forecasts for the Arctic, Antarctic, and Great Lakes. Presently, satellite image products are the primary source of sea ice data at the JIC and the NOAA polar orbiting series satellites are the primary source of satellite data. In the future when the JIC's Digital Ice Forecasting and Analysis system (DIFAS) becomes operational, digital satellite data from the NOAA polar orbiters will be used. The JIC is the only organization in the free world that produces weekly global sea ice analyses. These analyses will likely become a good source of data for the cryospheric section of the Climate and Global Change program. Many scientists expect that a change in sea ice extent in the polar regions will be one of the first signals for a change in the earth's climate. A very important new source of data for ice operations and the Climate and Global Change program will be the Synthetic Aperture Radar (SAR) data which will be available in limited amounts starting in 1991. This high-resolution, all-weather data source will allow the JIC, in some polar regions, to provide more detailed analyses of ice extent, ice concentration, ice age and certain ice features such as leads and polynyas. Detailed lead and polynya analyses will yield a better estimate of the heat budget in the polar regions which is an important parameter for the Climate and Global Change program. This paper will describe the various products produced at the JIC and how these products and future ice data and products analyzed on DIFAS will contribute to the cryospheric section of the Climate and Global Change program.</t>
  </si>
  <si>
    <t>KNISKERN, FE (corresponding author), NOAA,JOINT ICE CTR,WASHINGTON,DC 20233, USA.</t>
  </si>
  <si>
    <t>WOS:A1991GD07900033</t>
  </si>
  <si>
    <t>PEILLARD, L</t>
  </si>
  <si>
    <t>VILLEGAGNON, KING OF ANTARCTIC FRANCE + 16TH-CENTURY FRENCH COLONIALISM AND EXPLORATION OF RIO-DE-JANEIRO</t>
  </si>
  <si>
    <t>HISTORIA</t>
  </si>
  <si>
    <t>French</t>
  </si>
  <si>
    <t>LIBRAIRIE JULES TALLANDIER</t>
  </si>
  <si>
    <t>PARIS 11</t>
  </si>
  <si>
    <t>18 RUE NEUVE-DES-BOULETS, 75548 PARIS 11, FRANCE</t>
  </si>
  <si>
    <t>0018-2281</t>
  </si>
  <si>
    <t>Historia</t>
  </si>
  <si>
    <t>FU552</t>
  </si>
  <si>
    <t>WOS:A1991FU55200013</t>
  </si>
  <si>
    <t>MISHARINA, TA; GOLOVNYA, RV; CHARNOMSKII, VV</t>
  </si>
  <si>
    <t>GAS-CHROMATOGRAPHIC AND MASS-SPECTROMETRIC STUDY OF VOLATILE COMPONENTS OF BOILED SHRIMP (FUNCHALIA-WOODWARDI) AND CRAB (GERYON-MARITAE)</t>
  </si>
  <si>
    <t>JOURNAL OF ANALYTICAL CHEMISTRY OF THE USSR</t>
  </si>
  <si>
    <t>FERMENTED SMALL SHRIMP; COOKED ODOR; ANTARCTIC KRILL; PRODUCT; FLAVOR; MEAT</t>
  </si>
  <si>
    <t>AN NESMEYANOV HETEROORGAN CPDS INST, MOSCOW, USSR.</t>
  </si>
  <si>
    <t>CONSULTANTS BUREAU/SPRINGER</t>
  </si>
  <si>
    <t>0021-8766</t>
  </si>
  <si>
    <t>J ANAL CHEM-USSR+</t>
  </si>
  <si>
    <t>Chemistry, Analytical</t>
  </si>
  <si>
    <t>HK642</t>
  </si>
  <si>
    <t>WOS:A1991HK64200011</t>
  </si>
  <si>
    <t>CULIK, B; WILSON, RP</t>
  </si>
  <si>
    <t>SWIMMING ENERGETICS AND PERFORMANCE OF INSTRUMENTED ADELIE PENGUINS (PYGOSCELIS-ADELIAE)</t>
  </si>
  <si>
    <t>JOURNAL OF EXPERIMENTAL BIOLOGY</t>
  </si>
  <si>
    <t>BIRDS; PYGOSCELIS-ADELIAE; HYDRODYNAMICS; SWIMMING; DRAG; IMPLANTATION DEVICES; INSTRUMENTS; TELEMETRY; ENERGY; RESPIROMETRY; POWER; POLAR; ANTARCTIC; METABOLIC RATE</t>
  </si>
  <si>
    <t>MOUNTED RADIO TRANSMITTERS; HEART-RATE; RESPIRATORY FREQUENCY; FORAGING BEHAVIOR; BODY DRAG; DUCKS; METABOLISM; DEVICES</t>
  </si>
  <si>
    <t>The effects of implanted and of externally attached instruments (1.8 % of body cross-sectional area) were studied on Adelie penguins (Pygoscelis adeliae) using a 21 m long canal in conjunction with respirometry at Esperanza Bay, Antarctica. Penguins in both groups covered the same mean distance (173 m in 5 min) as controls. Implanted birds preferred to swim at slower speeds (1.3-1.7 m s-1) than did the controls (1.9-2.1 m s-1), whereas penguins with external instruments had a bimodal speed distribution with maxima at 1.7-1.9 and 2.3-2.5 m s-1. Power input during swimming averaged 20 % less in implanted penguins (12.7 W kg-1) and 42 % more in penguins fitted with external instruments (22.5 W kg-1) compared with controls (15.8 W kg-1). Similarly, cost of transport was 23 % lower in implanted penguins (7.0 J kg-1 m-1) and 25 % higher in externally instrumented birds (11.3 J kg-1 m-1) compared with controls (9.0 J kg-1 m-1). Possible reasons for the effects caused by the devices are discussed and the advantages and disadvantages of implanted and externally fitted devices are compared.</t>
  </si>
  <si>
    <t>INST MEERESKUNDE, DUSTERNBROOKER WEG 20, W-2300 KIEL 1, GERMANY.</t>
  </si>
  <si>
    <t>COMPANY OF BIOLOGISTS LTD</t>
  </si>
  <si>
    <t>CAMBRIDGE</t>
  </si>
  <si>
    <t>BIDDER BUILDING CAMBRIDGE COMMERCIAL PARK COWLEY RD, CAMBRIDGE CB4 4DL, CAMBS, ENGLAND</t>
  </si>
  <si>
    <t>0022-0949</t>
  </si>
  <si>
    <t>1477-9145</t>
  </si>
  <si>
    <t>J EXP BIOL</t>
  </si>
  <si>
    <t>J. Exp. Biol.</t>
  </si>
  <si>
    <t>Biology</t>
  </si>
  <si>
    <t>Life Sciences &amp; Biomedicine - Other Topics</t>
  </si>
  <si>
    <t>FW638</t>
  </si>
  <si>
    <t>WOS:A1991FW63800020</t>
  </si>
  <si>
    <t>MCKNIGHT, DM; AIKEN, GR; SMITH, RL</t>
  </si>
  <si>
    <t>AQUATIC FULVIC-ACIDS IN MICROBIALLY BASED ECOSYSTEMS - RESULTS FROM 2 DESERT LAKES IN ANTARCTICA</t>
  </si>
  <si>
    <t>LIMNOLOGY AND OCEANOGRAPHY</t>
  </si>
  <si>
    <t>HUMIC SUBSTANCES; STREAM</t>
  </si>
  <si>
    <t>We characterized fulvic acids from two Antarctic lakes to determine the chemical characteristics of dissolved fulvic acid derived from organic material of microbial origin. These lakes receive very limited inputs of organic material from the surrounding barren desert, but they sustain algal and bacterial populations under permanent ice cover. One lake has an extensive anoxic zone and high salinities; the other is oxic and has low salinities. Despite these differences, fulvic acids from both lakes had similar elemental compositions, carbon distributions, and amino acid contents, indicating that the chemistry of microbially derived fulvic acids is not strongly influenced by chemical conditions in the water column. Compared to fulvic acids from other natural waters, these fulvic acids have low C: N atomic ratios (19-25) and low contents of aromatic carbons (5-7% of total carbon atoms); they are most similar to marine fulvic acids.</t>
  </si>
  <si>
    <t>MCKNIGHT, DM (corresponding author), US GEOL SURVEY,DIV WATER RESOURCES,POB 25046,MS 408,LAKEWOOD,CO 80225, USA.</t>
  </si>
  <si>
    <t>; Smith, Richard/A-6733-2008</t>
  </si>
  <si>
    <t>MCKNIGHT, DIANE/0000-0002-4171-1533; Smith, Richard/0000-0002-3829-0125</t>
  </si>
  <si>
    <t>AMER SOC LIMNOLOGY OCEANOGRAPH</t>
  </si>
  <si>
    <t>LAWRENCE</t>
  </si>
  <si>
    <t>810 EAST 10TH ST, LAWRENCE, KS 66044-8897</t>
  </si>
  <si>
    <t>0024-3590</t>
  </si>
  <si>
    <t>LIMNOL OCEANOGR</t>
  </si>
  <si>
    <t>Limnol. Oceanogr.</t>
  </si>
  <si>
    <t>10.4319/lo.1991.36.5.0998</t>
  </si>
  <si>
    <t>Limnology; Oceanography</t>
  </si>
  <si>
    <t>GP594</t>
  </si>
  <si>
    <t>WOS:A1991GP59400014</t>
  </si>
  <si>
    <t>KITO, K; SHISHIDA, Y; OHYAMA, Y</t>
  </si>
  <si>
    <t>PLECTUS-ANTARCTICUS DE MAN, 1904 AND P-FRIGOPHILUS KIRJANOVA, 1958 (NEMATODA, PLECTIDAE), WITH EMPHASIS ON THE MALE, FROM THE SOYA COAST, EAST ANTARCTICA</t>
  </si>
  <si>
    <t>NEMATOLOGICA</t>
  </si>
  <si>
    <t>TAXONOMY; SOIL NEMATODES; P-GLOBILABIATUS</t>
  </si>
  <si>
    <t>Plectus antarcticus de Man, 1904 and P. frigophilus Kirjanova, 1958 are described, with emphasis on the male collected from the Soya Coast, East Antarctica. P. antarcticus has been previously synonymized with P. parietinus Bastian, 1865 and P. cirratus Bastian, 1865 on the basis of female characteristics but differs clearly from them by the male having the spicules not supported by a gubernaculum and one precloacal tubular supplement. P. frigophilus shows some variations in the features of the gubernaculum, precloacal supplement and caudal setae. The present study suggests that P. antarcticus and P. frigophilus may have been independently derived from different ancestral species and have become specialized in the Antarctic.</t>
  </si>
  <si>
    <t>GUNMA AGR RES CTR,MAEBASHI 371,JAPAN; NATL INST POLAR RES,TOKYO 173,JAPAN</t>
  </si>
  <si>
    <t>Research Organization of Information &amp; Systems (ROIS); National Institute of Polar Research (NIPR) - Japan</t>
  </si>
  <si>
    <t>KITO, K (corresponding author), SAPPORO MED COLL,SAPPORO,HOKKAIDO 060,JAPAN.</t>
  </si>
  <si>
    <t>E J BRILL</t>
  </si>
  <si>
    <t>LEIDEN</t>
  </si>
  <si>
    <t>PO BOX 9000, 2300 PA LEIDEN, NETHERLANDS</t>
  </si>
  <si>
    <t>0028-2596</t>
  </si>
  <si>
    <t>Nematologica</t>
  </si>
  <si>
    <t>10.1163/187529291X00259</t>
  </si>
  <si>
    <t>GE174</t>
  </si>
  <si>
    <t>WOS:A1991GE17400002</t>
  </si>
  <si>
    <t>SOKOV, AV</t>
  </si>
  <si>
    <t>THE PENETRATION OF THE ANTARCTIC BOTTOM WATER IN THE NORTH-EAST BASIN OF THE PACIFIC-OCEAN</t>
  </si>
  <si>
    <t>OKEANOLOGIYA</t>
  </si>
  <si>
    <t>FLOW</t>
  </si>
  <si>
    <t>The detection of the Clipperton deep passage in the Central Pacific is reported. Through the Clipperton passage the Antarctic Bottom Water (AABW) penetrate from Central to Eastern Basin of the Pacific ocean. The description fo the passage, the deep and bottom layers structure, characteristics of AABW including temperature, salinity, density, oxygen and silica and bottom currents in the passage obtained during two cruises in 1988 and 1989 are reported. It was found that the major component of the AABW penetrate into Eastern Basin through the Clipperton Passage.</t>
  </si>
  <si>
    <t>SOKOV, AV (corresponding author), MOSCOW OCEANOG INST,MOSCOW,USSR.</t>
  </si>
  <si>
    <t>0030-1574</t>
  </si>
  <si>
    <t>OKEANOLOGIYA+</t>
  </si>
  <si>
    <t>Okeanologiya</t>
  </si>
  <si>
    <t>JUL-AUG</t>
  </si>
  <si>
    <t>GT926</t>
  </si>
  <si>
    <t>WOS:A1991GT92600006</t>
  </si>
  <si>
    <t>MENSHENINA, LL; SPIRIDONOV, VA</t>
  </si>
  <si>
    <t>THE DEVELOPMENTAL RATE OF THE ANTARCTIC EUPHAUSIID LARVAE (BY THE FIELD DATA)</t>
  </si>
  <si>
    <t>SUPERBA; KRILL</t>
  </si>
  <si>
    <t>The developmental rate of Euphausiid larvae (characterized as an average time of one stage duration) was studied in five antarctic species. The developmental rate estimates of E. superba were similar to that in some previous estimats. Other estimations were received at first. A comparison of developmental rate of the antarctic and temperate Euphausiids shows a simple exponential dependence on temperature.</t>
  </si>
  <si>
    <t>MENSHENINA, LL (corresponding author), ALL UNION FISHERY &amp; OCEANOG RES INST,MOSCOW,USSR.</t>
  </si>
  <si>
    <t>WOS:A1991GT92600014</t>
  </si>
  <si>
    <t>MORRISON, K</t>
  </si>
  <si>
    <t>ON THE NATURE OF PC3 PULSATIONS AT L = 4 AND THEIR SOLAR-WIND DEPENDENCE</t>
  </si>
  <si>
    <t>INTERPLANETARY MAGNETIC-FIELD; SYNCHRONOUS ORBIT; MICROPULSATIONS; DAYSIDE; IMF; PLASMAPAUSE; IONOSPHERE; FREQUENCY; LATITUDE; VELOCITY</t>
  </si>
  <si>
    <t>The results are presented of a statistical study of the occurrence, strength, frequency and polarization characteristics of magnetic pulsations in the Pc3 frequency range (0.022-0.1 Hz) recorded at Halley, L = 4, during September 1988. Similarities in the wave characteristics inside and outside the plasmasphere, suggest that many of the pulsations are due to forcing fast-mode waves. A correlative study with satellite measurements of the solar wind indicates a clear dependence of the occurrence and frequency of the pulsations, on the direction and magnitude of the interplanetary magnetic field, respectively. This is consistent with the hypothesis that the source of the pulsations seen on the ground is ion-cyclotron waves generated upstream of the Earth's bow shock and is direct evidence for the transference of energy from the solar wind to the ground in the form of hydromagnetic waves.</t>
  </si>
  <si>
    <t>MORRISON, K (corresponding author), NERC,BRITISH ANTARCTIC SURVEY,MADINGLEY RD,CAMBRIDGE CB3 0ET,ENGLAND.</t>
  </si>
  <si>
    <t>10.1016/0032-0633(91)90107-L</t>
  </si>
  <si>
    <t>GF345</t>
  </si>
  <si>
    <t>WOS:A1991GF34500007</t>
  </si>
  <si>
    <t>CLILVERD, MA; SMITH, AJ; THOMSON, NR</t>
  </si>
  <si>
    <t>THE ANNUAL VARIATION IN QUIET TIME PLASMASPHERIC ELECTRON-DENSITY, DETERMINED FROM WHISTLER MODE GROUP DELAYS</t>
  </si>
  <si>
    <t>SEASONAL BEHAVIOR; IONOSPHERE; LATITUDES; FLUXES</t>
  </si>
  <si>
    <t>Whistler mode group delays from the VLF Doppler experiment at Faraday, Antarctica (65-degrees-S, 64-degrees-W) show an annual variation that has a maximum in December and a minimum in June/July. Assuming signal propagation at constant L (L = 2.5), this implies an annual equatorial electron density (N(eq)) variation, with December values 3 times higher than in June (during solar minimum-1986). This annual variation in N(eq) can be modelled from the combined f(o)F2 medians at each end of the field line (Argentine Islands and Wallops Island), by assuming that diffusive equilibrium is maintained from the F2 layer to the equator over long (greater-than-or-equal-to 1 month) time scales during quiet magnetic conditions. The use of this model enables the longitude dependence of the annual N(eq) variation to be investigated. f(o)F2 data from two other pairs of near-conjugate stations at approximately 50-degrees-E and approximately 180-degrees-E suggest that there are probably no other regions where there are such large annual variations in N(eq) at L = 2.5. Whistler mode group delays from a similar VLF Doppler experiment at Dunedin, New Zealand (45.8-degrees-S, 170.5-degrees-E) show an annual variation that is much smaller, and in agreement with the model results at that longitude. At Faraday during solar maximum conditions, the phase of the annual variation is similar to that observed at solar minimum, but the amplitude is smaller, the December-June ratio in N(eq) being about 2:1.</t>
  </si>
  <si>
    <t>BRITISH ANTARCTIC SURVEY,CAMBRIDGE CB3 0ET,ENGLAND; UNIV OTAGO,DEPT PHYS,DUNEDIN,NEW ZEALAND</t>
  </si>
  <si>
    <t>UK Research &amp; Innovation (UKRI); Natural Environment Research Council (NERC); NERC British Antarctic Survey; University of Otago</t>
  </si>
  <si>
    <t>CLILVERD, MA (corresponding author), UNIV SHEFFIELD,DEPT PHYS,SHEFFIELD S3 7RH,S YORKSHIRE,ENGLAND.</t>
  </si>
  <si>
    <t>10.1016/0032-0633(91)90113-O</t>
  </si>
  <si>
    <t>WOS:A1991GF34500013</t>
  </si>
  <si>
    <t>SMITH, AJ; CLILVERD, MA</t>
  </si>
  <si>
    <t>MAGNETIC STORM EFFECTS ON THE MIDLATITUDE PLASMASPHERE</t>
  </si>
  <si>
    <t>FIELD-ALIGNED IRREGULARITIES; PROTONOSPHERIC REPLENISHMENT; ELECTRIC-FIELDS; WHISTLER DUCTS; MAGNETOSPHERE; PRECIPITATION; PLASMAPAUSE; TRANSMITTER; SIGNALS</t>
  </si>
  <si>
    <t>Whistler mode group delays observed at Faraday, Antarctica (65-degrees-S, 64-degrees-W) decrease after the onset of magnetic storms, and slowly recover to normal levels in 1 or 2 days. This is interpreted as a decrease (typically of approximately 50%) and recovery of the plasmaspheric electron density at L = 2.5. Within 1 day of the main phase of storms with K(p)(max) between 6 and 8, the number of observed whistler ducts increases by a factor of 2 or 3, recovering in a few days. During the most intense storms (K(p) &gt; 8) the duct number decreases. The frequency of occurrence of observed whistler mode signals increases during storms, due probably to enhanced ionospheric propagation of the signals; the storm time dependence implies that there is no link with the apparent increase in duct numbers. The amplitudes of received whistler mode signals are increased by up to a factor of 10 during storms: this is interpreted in terms of magnetospheric amplification through wave-particle interactions, though the evidence suggests that amplification is not necessarily the mechanism by which increased duct numbers are observed. There appears to be a real increase in the duct formation rate, consistent with Walker's (1978) theory in which ring current penetration of the plasmasphere creates a preferential region for duct formation 1.5 R(E) inside the plasmapause.</t>
  </si>
  <si>
    <t>UNIV SHEFFIELD, DEPT PHYS, SHEFFIELD S3 7RH, S YORKSHIRE, ENGLAND</t>
  </si>
  <si>
    <t>University of Sheffield</t>
  </si>
  <si>
    <t>BRITISH ANTARCTIC SURVEY, MADINGLEY RD, CAMBRIDGE CB3 0ET, ENGLAND.</t>
  </si>
  <si>
    <t>10.1016/0032-0633(91)90114-P</t>
  </si>
  <si>
    <t>WOS:A1991GF34500014</t>
  </si>
  <si>
    <t>KARSTEN, U; THOMAS, DN; WEYKAM, G; DANIEL, C; KIRST, GO</t>
  </si>
  <si>
    <t>A SIMPLE AND RAPID METHOD FOR EXTRACTION AND SEPARATION OF LOW-MOLECULAR-WEIGHT CARBOHYDRATES FROM MACROALGAE USING HIGH-PERFORMANCE LIQUID-CHROMATOGRAPHY</t>
  </si>
  <si>
    <t>PLANT PHYSIOLOGY AND BIOCHEMISTRY</t>
  </si>
  <si>
    <t>ALGAL OSMOLYTES</t>
  </si>
  <si>
    <t>FLUCTUATING ANTARCTIC DAYLENGTHS; LONG-TERM CULTURE; SUGAR ALCOHOLS; GREEN; ALGA; RED; ACCUMULATION; SEASONALITY; ESTERS</t>
  </si>
  <si>
    <t>A method has been developed to measure the contents of low molecular weight carbohydrates in various marine macroalgae, using simple extraction procedures followed by high performance liquid chromatography (HPLC). Five algal species were investigated, representing a diverse range of algal types and morphologies (Bostrychia scorpioides, Desmarestia anceps, Ectocarpus siliculosus, Palmaria decipiens, Stictosiphonia arbuscula). Hot water and various ethanol extractions of these compounds were compared. The former was shown to be sufficient for complete extraction. Two types of HPLC column were used. Although operating conditions and carbohydrate separation were different, quantitatively both gave the same results. These techniques are simple, rapid and require no harmful substances for extraction or elution. They therefore greatly simplify the study of carbohydrates used as osmolytes and storage compounds by macroalgae.</t>
  </si>
  <si>
    <t>ALFRED WEGENER INST POLAR &amp; MARINE RES,W-2850 BREMERHAVEN,GERMANY</t>
  </si>
  <si>
    <t>Helmholtz Association; Alfred Wegener Institute, Helmholtz Centre for Polar &amp; Marine Research</t>
  </si>
  <si>
    <t>KARSTEN, U (corresponding author), UNIV BREMEN,DEPT MARINE BOT,FACHBEREICH 2,W-2800 BREMEN,GERMANY.</t>
  </si>
  <si>
    <t>GAUTHIER-VILLARS</t>
  </si>
  <si>
    <t>PARIS</t>
  </si>
  <si>
    <t>S P E S-JOURNAL DEPT, 120 BD ST GERMAIN, F-75006 PARIS, FRANCE</t>
  </si>
  <si>
    <t>0981-9428</t>
  </si>
  <si>
    <t>PLANT PHYSIOL BIOCH</t>
  </si>
  <si>
    <t>Plant Physiol. Biochem.</t>
  </si>
  <si>
    <t>GK163</t>
  </si>
  <si>
    <t>WOS:A1991GK16300011</t>
  </si>
  <si>
    <t>MUKKU, VNR</t>
  </si>
  <si>
    <t>PRECONDITIONING AND OZONE HOLE FILLING IN THE ANTARCTIC SPRING</t>
  </si>
  <si>
    <t>PURE AND APPLIED GEOPHYSICS</t>
  </si>
  <si>
    <t>OZONE HOLE; PRECONDITIONING; CIRCUMPOLAR VORTEX; PLANETARY WAVES; ZONAL WIND; STRATOSPHERIC WARMING; DIABATIC HEATING; TRACER TRANSPORT</t>
  </si>
  <si>
    <t>The temporal variations in mean zonal wind, horizontal temperature gradient at 30 mb and Total Ozone in Antarctic Spring (1 Sept.-30 Nov.) for nine seasons (1979-1987) were examined. The ozone hole filling commenced when the zonal flow decelerated to 50-58 m.sec-1 at 30 mb. Our calculation of Rossby critical wave number with vertical shear suited for Antarctic Spring indicated that flow is preconditioned for vertical propagation of Rossby critical wave number two at this range of zonal flow. This preconditioning can be attributed to the diabatic heating in the Antarctic Spring since no sudden minor warmings/coolings have occurred during the period.</t>
  </si>
  <si>
    <t>MUKKU, VNR (corresponding author), INDIAN INST TROP METEOROL,POONA 411008,INDIA.</t>
  </si>
  <si>
    <t>BIRKHAUSER VERLAG AG</t>
  </si>
  <si>
    <t>BASEL</t>
  </si>
  <si>
    <t>PO BOX 133 KLOSTERBERG 23, CH-4010 BASEL, SWITZERLAND</t>
  </si>
  <si>
    <t>0033-4553</t>
  </si>
  <si>
    <t>PURE APPL GEOPHYS</t>
  </si>
  <si>
    <t>Pure Appl. Geophys.</t>
  </si>
  <si>
    <t>10.1007/BF00876373</t>
  </si>
  <si>
    <t>GT440</t>
  </si>
  <si>
    <t>WOS:A1991GT44000004</t>
  </si>
  <si>
    <t>REID, SJ; VAUGHAN, G</t>
  </si>
  <si>
    <t>LAMINATION IN OZONE PROFILES IN THE LOWER STRATOSPHERE</t>
  </si>
  <si>
    <t>QUARTERLY JOURNAL OF THE ROYAL METEOROLOGICAL SOCIETY</t>
  </si>
  <si>
    <t>ANTARCTIC OZONE; AIRBORNE LIDAR; VORTEX</t>
  </si>
  <si>
    <t>A survey of the distribution and scale of layers of enhanced and depleted ozone in the lower stratosphere was conducted over the altitude range 9.5-21.5 km using data recorded by balloon-borne sondes released at various sites around the world. The results show clearly that lamination is primarily a winter-spring phenomenon from subtropical to polar regions in both hemispheres, and seems to be linked to the presence of the polar vortex. A peak altitude of occurrence was found near 14 km. The interannual fluctuations in lamina abundance were found to be extremely large, varying at high latitudes by as much as a factor of three. Both the mean vertical thickness of the laminae and the associated rise or fall in ozone partial pressure within them vary progressively with latitude, season and altitude.</t>
  </si>
  <si>
    <t>REID, SJ (corresponding author), UNIV COLL ABERYSTWYTH,DEPT PHYS,ABERYSTWYTH SY23 1NE,DYFED,WALES.</t>
  </si>
  <si>
    <t>Vaughan, Geraint/O-2459-2015</t>
  </si>
  <si>
    <t>Vaughan, Geraint/0000-0002-0885-0398</t>
  </si>
  <si>
    <t>ROYAL METEOROLOGICAL SOC</t>
  </si>
  <si>
    <t>104 OXFORD ROAD, READING, BERKS, ENGLAND RG1 7LJ</t>
  </si>
  <si>
    <t>0035-9009</t>
  </si>
  <si>
    <t>Q J ROY METEOR SOC</t>
  </si>
  <si>
    <t>Q. J. R. Meteorol. Soc.</t>
  </si>
  <si>
    <t>A</t>
  </si>
  <si>
    <t>GG362</t>
  </si>
  <si>
    <t>WOS:A1991GG36200008</t>
  </si>
  <si>
    <t>SIMMONDS, I; BUDD, WF</t>
  </si>
  <si>
    <t>SENSITIVITY OF THE SOUTHERN-HEMISPHERE CIRCULATION TO LEADS IN THE ANTARCTIC PACK ICE</t>
  </si>
  <si>
    <t>SEA-ICE; BAROCLINIC ADJUSTMENT; SURFACE TEMPERATURE; WINTER; MODEL; HEAT; FLOW; DRAG</t>
  </si>
  <si>
    <t>To assess the sensitivity of the southern hemisphere circulation to changes in the fraction of open water in the sea ice we have conducted four experiments with a July 21-wave General Circulation Model (GCM) with this fraction set to 5, 50, 80 and 100%. The mean surface temperatures and the surface atmospheric temperatures over the sea ice increased as the water fraction increased and the largest changes were simulated adjacent to the coast. Significant anomalies in the surface heat fluxes, particularly those of sensible heat, accompanied the decrease in the sea ice concentration. Substantial atmospheric warming was simulated over and in the vicinity of areas in which leads were considered. In all but one experiment there were anomalous easterlies between about 40 and 60-degrees-S with westerly anomalies further to the south. The surface pressure at high latitudes appears to change in a consistent fashion with the fraction of open water, with the largest changes occurring in the Weddell and near the Ross Seas. Some of the feedbacks which may enhance the responses here, but which are not included in our model, are discussed.</t>
  </si>
  <si>
    <t>SIMMONDS, I (corresponding author), UNIV MELBOURNE,DEPT METEOROL,PARKVILLE,VIC 3052,AUSTRALIA.</t>
  </si>
  <si>
    <t>Simmonds, Ian/0000-0002-4479-3255</t>
  </si>
  <si>
    <t>B</t>
  </si>
  <si>
    <t>10.1256/smsqj.50106</t>
  </si>
  <si>
    <t>GV869</t>
  </si>
  <si>
    <t>WOS:A1991GV86900006</t>
  </si>
  <si>
    <t>AARONS, J; RODGER, AS</t>
  </si>
  <si>
    <t>THE EFFECTS OF ELECTRIC-FIELD AND RING CURRENT ENERGY INCREASES ON F-LAYER IRREGULARITIES AT AURORAL AND SUBAURORAL LATITUDES</t>
  </si>
  <si>
    <t>RADIO SCIENCE</t>
  </si>
  <si>
    <t>RED ARCS; MID-LATITUDES; GEOMAGNETIC STORMS; SPREAD-F; SCINTILLATIONS; CONVECTION; REGIONS</t>
  </si>
  <si>
    <t>A model of the dynamics of magnetic storms is proposed which describes the effects of magnetospheric activity on irregularities at F layer heights for auroral and subauroral latitudes. For high latitudes the initial phase of the storm dynamics first affects auroral latitudes, and then the effects descend to what were subauroral and middle latitudes. The effects weaken as the convective electric field boundary moves equatorward. In the second stage of the storm, i.e., the recovery period, the ring current plays a leading role at subauroral latitudes. The ring current, which has acted as a reservoir for ionospheric and solar wind ions, decays. In this recovery phase the sources of energy producing the irregularities at subauroral latitudes are the ions in the ring current. This new synthesis of storm effects uses illustrations from a number of magnetic storms with observations ranging from December 1971 to March 1989, primarily in years of high solar flux. The data illustrate the concept of two stages of irregularity development. (1) The initial descent and weakening of the effects of the electric field changes and (2) ring current decay which produces the conditions for the generation of the irregularities at subauroral latitudes.</t>
  </si>
  <si>
    <t>BRITISH ANTARCTIC SURVEY,NERC,CAMBRIDGE CB3 0ET,ENGLAND</t>
  </si>
  <si>
    <t>AARONS, J (corresponding author), BOSTON UNIV,CTR SPACE PHYS,725 COMMONWEALTH AVE,BOSTON,MA 02118, USA.</t>
  </si>
  <si>
    <t>0048-6604</t>
  </si>
  <si>
    <t>RADIO SCI</t>
  </si>
  <si>
    <t>Radio Sci.</t>
  </si>
  <si>
    <t>10.1029/91RS00452</t>
  </si>
  <si>
    <t>Astronomy &amp; Astrophysics; Geochemistry &amp; Geophysics; Meteorology &amp; Atmospheric Sciences; Remote Sensing; Telecommunications</t>
  </si>
  <si>
    <t>FZ016</t>
  </si>
  <si>
    <t>WOS:A1991FZ01600028</t>
  </si>
  <si>
    <t>CORRECTION OF BIHEMISPHERICAL REFLECTANCE MEASUREMENTS FOR NONCOSINE RESPONSE OF 2-PI STERADIAN OPTICS - A METHODOLOGY AND ITS APPLICATION TO ANTARCTIC SURFACES</t>
  </si>
  <si>
    <t>REMOTE SENSING OF ENVIRONMENT</t>
  </si>
  <si>
    <t>SOLAR-RADIATION; RADIANCE</t>
  </si>
  <si>
    <t>Bihemispherical reflectance of the earth's surfaces is an important parameter in climatology because of its role in the energy exchange between atmosphere and biosphere. Experimental values of bihemispherical reflectance can be obtained by exitance and irradiance measurements performed with 2-pi steradian radiometers provided that the noncosine response of optics, which could strongly affect the retrieved bihemispherical reflectance as a function of the sun zenith, is accounted for in data analysis. By modeling exitance and irradiance measurable by a 2-pi steradian radiometer, accounting for the angular transmission function of optics and sky radiance nonisotropy, theoretical factors have been computed to correct the bihemispherical reflectance obtained from exitance and irradiance measurements. Simulation of measurements related to different Antarctic field conditions shows the low sensitivity of the computed correcting factors to the atmospheric optical thickness at sun zenith less than 75-degrees. This fact suggests the use of climatological data in computations, avoiding additional in situ measurements, which could reduce the operational use of the correction methodology. Multispectral measurements taken in Victoria Land, with a radiometer working in the same bands as the Landsat MultiSpectral Scanner (MSS), have been elaborated following the proposed correction scheme. Bihemispherical reflectance of fresh snow, which could have an unreliable value higher than 1.0 at high sun zenith angles when computed with exitance and irradiance taken by noncosine collector optics, has shown good agreement with published data.</t>
  </si>
  <si>
    <t>ELSEVIER SCIENCE INC</t>
  </si>
  <si>
    <t>655 AVENUE OF THE AMERICAS, NEW YORK, NY 10010</t>
  </si>
  <si>
    <t>0034-4257</t>
  </si>
  <si>
    <t>REMOTE SENS ENVIRON</t>
  </si>
  <si>
    <t>Remote Sens. Environ.</t>
  </si>
  <si>
    <t>10.1016/0034-4257(91)90050-G</t>
  </si>
  <si>
    <t>Environmental Sciences; Remote Sensing; Imaging Science &amp; Photographic Technology</t>
  </si>
  <si>
    <t>Environmental Sciences &amp; Ecology; Remote Sensing; Imaging Science &amp; Photographic Technology</t>
  </si>
  <si>
    <t>GE607</t>
  </si>
  <si>
    <t>WOS:A1991GE60700005</t>
  </si>
  <si>
    <t>BRUTON, M</t>
  </si>
  <si>
    <t>NEW BOOK ON ANTARCTIC FISHES</t>
  </si>
  <si>
    <t>BRUTON, M (corresponding author), JLB SMITH INST ICHTHYOL,GRAHAMSTOWN,SOUTH AFRICA.</t>
  </si>
  <si>
    <t>BUREAU SCIENTIFIC PUBL</t>
  </si>
  <si>
    <t>PRETORIA</t>
  </si>
  <si>
    <t>P O BOX 1758, PRETORIA 0001, SOUTH AFRICA</t>
  </si>
  <si>
    <t>GC443</t>
  </si>
  <si>
    <t>WOS:A1991GC44300007</t>
  </si>
  <si>
    <t>LUKE, A</t>
  </si>
  <si>
    <t>AMERICA BACKTRACKS ON ANTARCTIC MINING BAN</t>
  </si>
  <si>
    <t>JUN 29</t>
  </si>
  <si>
    <t>FX528</t>
  </si>
  <si>
    <t>WOS:A1991FX52800016</t>
  </si>
  <si>
    <t>TOTA, B; ACIERNO, R; AGNISOLA, C</t>
  </si>
  <si>
    <t>MECHANICAL PERFORMANCE OF THE ISOLATED AND PERFUSED HEART OF THE HAEMOGLOBINLESS ANTARCTIC ICEFISH CHIONODRACO-HAMATUS (LONNBERG) - EFFECTS OF LOADING CONDITIONS AND TEMPERATURE</t>
  </si>
  <si>
    <t>PHILOSOPHICAL TRANSACTIONS OF THE ROYAL SOCIETY OF LONDON SERIES B-BIOLOGICAL SCIENCES</t>
  </si>
  <si>
    <t>FISH CHAENOCEPHALUS-ACERATUS; HEMOGLOBIN-FREE FISH; CARDIAC-PERFORMANCE; OXYGEN; BLOOD; ULTRASTRUCTURE; MYOGLOBIN; RESPONSES; TISSUE; OUTPUT</t>
  </si>
  <si>
    <t>Scaling of heart ventricle mass and body mass in the haemoglobinless Antarctic fish Chionodraco hamatus Lonnberg shows a relationship similar to those reported for other 'cardiomegalic' icefish (Chaenocephalus aceratus and Channichthys rhinoceratus). An in vitro preparation of the heart of C. hamatus was set up to investigate the mechanical performance of this heart at different preloads and afterloads. It appears that this heart is well adapted to working within a range of preloads varying from -0.07 to -0.04 kPa, while it is unable to sustain increases of afterloads higher than 3.0 kPa. As in other teleosts, heart rate is unaffected by changes in preload and afterload. Increase in temperature from 0.5 to 5.8-degrees-C affects heart rate whereas stroke volume is unaffected. On the whole, the in vitro data are similar to those in vivo measured in another icefish, C. aceratus and show that the heart of C. hamatus works as a typical volume pump. This is discussed in relation to both the structural constraints related to the cardiac design of this icefish and the biology of this unique vertebrate.</t>
  </si>
  <si>
    <t>UNIV CALABRIA, DIPARTIMENTO BIOL CELLULARE, I-87036 RENDE, ITALY; NAPLES UNIV, DIPARTIMENTO FISIOL GEN &amp; AMBIENTALE, I-80134 NAPLES, ITALY</t>
  </si>
  <si>
    <t>University of Calabria; University of Naples Federico II</t>
  </si>
  <si>
    <t>TOTA, B (corresponding author), STAZ ZOOL ANTON DOHRN, I-80121 NAPLES, ITALY.</t>
  </si>
  <si>
    <t>ROYAL SOC LONDON</t>
  </si>
  <si>
    <t>6 CARLTON HOUSE TERRACE, LONDON, ENGLAND SW1Y 5AG</t>
  </si>
  <si>
    <t>0962-8436</t>
  </si>
  <si>
    <t>PHILOS T ROY SOC B</t>
  </si>
  <si>
    <t>Philos. Trans. R. Soc. Lond. Ser. B-Biol. Sci.</t>
  </si>
  <si>
    <t>10.1098/rstb.1991.0049</t>
  </si>
  <si>
    <t>FV683</t>
  </si>
  <si>
    <t>WOS:A1991FV68300002</t>
  </si>
  <si>
    <t>RIEMANNZURNECK, K</t>
  </si>
  <si>
    <t>THE BENTHIC DEEP-WATER SIPHONOPHORE RHODALIA-MIRANDA AND OTHER COELENTERATES IN THE SOUTH-WEST ATLANTIC - ECOLOGICAL AND OCEANOGRAPHICAL IMPLICATIONS</t>
  </si>
  <si>
    <t>HYDROBIOLOGIA</t>
  </si>
  <si>
    <t>5TH INTERNATIONAL CONF ON COELENTERATE BIOLOGY</t>
  </si>
  <si>
    <t>JUL 10-14, 1989</t>
  </si>
  <si>
    <t>UNIV SOUTHAMPTON, SOUTHAMPTON, ENGLAND</t>
  </si>
  <si>
    <t>UNIV SOUTHAMPTON</t>
  </si>
  <si>
    <t>CNIDARIA; SIPHONOPHORA; RHODALIA; SOUTH-WEST ATLANTIC; BIOGEOGRAPHY; OCEANOGRAPHY</t>
  </si>
  <si>
    <t>ANTARCTIC INTERMEDIATE WATER; SEA</t>
  </si>
  <si>
    <t>The benthic deep-water siphonophore Rhodalia miranda was collected for the first time in 1876 by H.M.S. 'Challenger' off the Rio de la Plata estuary beneath the Subtropical Convergence at about 1000 m depth. Rhodalia was reported again about 100 years later from certain distant localities in the subantarctic region of the south-west Atlantic. Hydrographic and topographic features that may be involved in creating this peculiar distribution pattern are discussed together with a likely mode of dispersal of benthic coelenterates. The disjunct distribution of Rhodalia and other benthos of the upper Argentine Slope suggests the subsurface oceanographic regime to be quite different from what we know of the surface layers.</t>
  </si>
  <si>
    <t>RIEMANNZURNECK, K (corresponding author), ALFRED WEGENER INST POLAR &amp; MARINE RES,HANDELSHAFEN 12,W-2850 BREMERHAVEN,GERMANY.</t>
  </si>
  <si>
    <t>0018-8158</t>
  </si>
  <si>
    <t>Hydrobiologia</t>
  </si>
  <si>
    <t>JUN 28</t>
  </si>
  <si>
    <t>10.1007/BF00026502</t>
  </si>
  <si>
    <t>Marine &amp; Freshwater Biology</t>
  </si>
  <si>
    <t>GP244</t>
  </si>
  <si>
    <t>WOS:A1991GP24400071</t>
  </si>
  <si>
    <t>VANDERSPOEL, S</t>
  </si>
  <si>
    <t>HYDROMEDUSAN DISTRIBUTION PATTERNS</t>
  </si>
  <si>
    <t>HYDROMEDUSAE; DISTRIBUTION; VICARIANCE; POST-CRETACEOUS</t>
  </si>
  <si>
    <t>A possible ancient origin of the Anthomedusae, Leptomedusae and Limnomedusae in the Indo-Malayan region and of the Narcomedusae and Trachymedusae in the Antarctic region is postulated. Conclusions are based on recent distribution patterns and comparison with Euphausiacea distributions.</t>
  </si>
  <si>
    <t>VANDERSPOEL, S (corresponding author), UNIV AMSTERDAM,INST TAXON,POB 4766,1009 AT AMSTERDAM,NETHERLANDS.</t>
  </si>
  <si>
    <t>10.1007/BF00026503</t>
  </si>
  <si>
    <t>WOS:A1991GP24400072</t>
  </si>
  <si>
    <t>ENVIRONMENT - UNITED-STATES BLOCKS ANTARCTIC ACCORD</t>
  </si>
  <si>
    <t>NATURE PORTFOLIO</t>
  </si>
  <si>
    <t>BERLIN</t>
  </si>
  <si>
    <t>HEIDELBERGER PLATZ 3, BERLIN, 14197, GERMANY</t>
  </si>
  <si>
    <t>1476-4687</t>
  </si>
  <si>
    <t>JUN 27</t>
  </si>
  <si>
    <t>FU201</t>
  </si>
  <si>
    <t>WOS:A1991FU20100007</t>
  </si>
  <si>
    <t>CARUSO, C; RUTIGLIANO, B; ROMANO, M; DIPRISCO, G</t>
  </si>
  <si>
    <t>THE HEMOGLOBINS OF THE COLD-ADAPTED ANTARCTIC TELEOST CYGNODRACO-MAWSONI</t>
  </si>
  <si>
    <t>HEMOGLOBIN; ANTARCTICA; COLD-ADAPTED TELEOST; PRIMARY STRUCTURE; OXYGEN BINDING</t>
  </si>
  <si>
    <t>AMINO-ACID-SEQUENCE; TROUT SALMO-IRIDEUS; NOTOTHENIA-CORIICEPS-NEGLECTA; ALPHA-CHAIN; PROTEIN CHEMISTRY; CYPRINUS-CARPIO; BETA-CHAINS; FISH; PURIFICATION; SOFTWARE</t>
  </si>
  <si>
    <t>The blood of the teleost Cygnodraco mawsoni, of the endemic Antarctic family Bathydraconidae, contains a major hemoglobin (Hb 1), accompanied by a minor component (Hb 2, about 5% of total). The two hemoglobins have identical alpha-chains and differ by the beta-chain. The complete amino acid sequence of the three chains has been elucidated, thus establishing the primary structure of both hemoglobins. The sequences show a 53-65% identity with non-Antarctic poikilotherm fish species; on the other hand, a very high degree of similarity (83-88%) has been found between Hb 1 and the major component of another Antarctic species of a different family. The hemoglobin functional properties relative to oxygen binding have been investigated in intact erythrocytes, 'stripped' hemolysate and purified components of C. mawsoni. The hemoglobins display the Bohr and Root effects, indicating fine regulation of oxygen binding by pH and by the physiological effectors organic phosphates.</t>
  </si>
  <si>
    <t>CNR,INST PROT BIOCHEM &amp; ENZYMOL,VIA MARCONI 10,I-80125 NAPLES,ITALY</t>
  </si>
  <si>
    <t>Consiglio Nazionale delle Ricerche (CNR); Istituto di Biochimica delle Proteine (IBP-CNR)</t>
  </si>
  <si>
    <t>caruso, carla/AAC-4123-2019</t>
  </si>
  <si>
    <t>caruso, carla/0000-0002-2482-8254</t>
  </si>
  <si>
    <t>JUN 24</t>
  </si>
  <si>
    <t>10.1016/0167-4838(91)90569-L</t>
  </si>
  <si>
    <t>FW058</t>
  </si>
  <si>
    <t>WOS:A1991FW05800021</t>
  </si>
  <si>
    <t>MCCONNELL, JC; EVANS, WFJ; TEMPLETON, EMJ</t>
  </si>
  <si>
    <t>MODEL SIMULATION OF CHEMICAL DEPLETION OF ARCTIC OZONE DURING THE WINTER OF 1989</t>
  </si>
  <si>
    <t>POLAR STRATOSPHERIC CLOUDS; NITRIC-ACID; ANTARCTIC OZONE; HETEROGENEOUS REACTIONS; VORTEX; CHLORINE; BALLOON; HOLE; O-3</t>
  </si>
  <si>
    <t>Ozone depletion in the Arctic vortex has become an important issue. As part of a Canadian research program designed to study the effect of polar stratospheric clouds on the chemistry of the Arctic ozone layer, project CANOZE (Canadian Arctic Northern Ozone Experiment) 4, a series of ozonesondes were flown during January and February 1989 from Alert at 82.5-degrees-N. This time series of ozone profiles indicated a decrease of ozone during this period. We have applied a simple chemical model to estimate the possible ozone depletions that could have occurred during this period. The results suggest a chemical depletion of approximately 4% per week is possible, in approximate agreement with the observed depletion rate at 20 km of 5% per week. The major features of the analysis confirm earlier suggestions that thermal dissociation Of Cl2O2 could limit the amount of O3 destruction. For our simulation conditions of largely unperturbed O3 densities the ClO + O reaction is a major loss process for O3 above 19 km, while Cl2O2 photolysis is the major loss process below 19 km, with the BrO + ClO reaction contributing about 14% of the loss in both cases. The branch of the BrO + ClO reaction that results in the formation of BrCl also acts to limit the nighttime O3 destruction via BrO + ClO since BrO is rapidly converted to BrCl at twilight. The photolytic release of NO and NO2 from HNO3 at the latitudes encountered by the air parcels driving these late winter/early spring conditions is sufficiently slow that it has no major impact on O3 destruction by Cl(x) and Br(x) on the time scale of a approximately 1 month.</t>
  </si>
  <si>
    <t>TRENT UNIV, DEPT ENVIRONM RESOURCE STUDIES, PETERBOROUGH K9J 7B8, ONTARIO, CANADA</t>
  </si>
  <si>
    <t>MCCONNELL, JC (corresponding author), YORK UNIV, DEPT EARTH ATMOSPHER SCI, 4700 KEELE ST, N YORK M3J 1P3, ONTARIO, CANADA.</t>
  </si>
  <si>
    <t>JUN 20</t>
  </si>
  <si>
    <t>D6</t>
  </si>
  <si>
    <t>10.1029/91JD00974</t>
  </si>
  <si>
    <t>FV278</t>
  </si>
  <si>
    <t>WOS:A1991FV27800011</t>
  </si>
  <si>
    <t>PITARI, G; VISCONTI, G</t>
  </si>
  <si>
    <t>OZONE TREND IN THE NORTHERN-HEMISPHERE - A NUMERICAL STUDY</t>
  </si>
  <si>
    <t>INSITU ER-2 DATA; ANTARCTIC OZONE; HETEROGENEOUS REACTIONS; LOWER STRATOSPHERE; ICE SURFACES; CHEMISTRY; DEPLETION; DESTRUCTION; MODEL; HCL</t>
  </si>
  <si>
    <t>A two-dimensional model has been used to study the possible effects of heterogeneous chemistry on the ozone concentration in the northern high latitudes. The model uses a diabetic circulation which is consistent with the calculated ozone. The temperature field is prescribed in such a way to realistically reproduce the thermal conditions in the polar lower stratosphere during the winter season. A complete chemical code is included that produces a realistic nitric acid concentration and then the formation of polar stratospheric clouds of nitric acid tri-hydrate particles. NO(x) and ClO(x) families are explicitly predicted as a function of time-dependent N2O, CH4 and CFC mixing ratios from the simulated year 1960 until 2000. The increase of the total chlorine amount in the stratosphere is shown to be a possible explanation for the observed trend of ozone depletion in the high-latitude northern region. The presence of polar stratospheric clouds is found to be important for the seasonal behavior of the ozone secular trend.</t>
  </si>
  <si>
    <t>PITARI, G (corresponding author), UNIV AQUILA, DIPARTIMENTO FIS, I-67010 COPPITO, ITALY.</t>
  </si>
  <si>
    <t>10.1029/91JD00268</t>
  </si>
  <si>
    <t>WOS:A1991FV27800012</t>
  </si>
  <si>
    <t>LINSKENS, HF; BARGAGLI, R; FOCARDI, S; CRESTI, M</t>
  </si>
  <si>
    <t>ANTARCTIC MOSS TURF AS POLLEN TRAPS</t>
  </si>
  <si>
    <t>PROCEEDINGS OF THE KONINKLIJKE NEDERLANDSE AKADEMIE VAN WETENSCHAPPEN-BIOLOGICAL CHEMICAL GEOLOGICAL PHYSICAL AND MEDICAL SCIENCES</t>
  </si>
  <si>
    <t>TRANSPORT; ISLAND</t>
  </si>
  <si>
    <t>Moss samples collected during the antarctic summer in January 1990 on Victoria Land, which is over two thousand kilometers from the nearest land mass with angiosperm plants, contained various pollen species. Seven tree pollen species and at least six non-tree species were found in the samples; grass pollen was observed several times. Lycopodium spores were trapped in two samples. These observations provide additional confirmation of the long-distance transport of diaspores in general and of pollen grains from anemophilous plants in particular. Moss turf and cushions can be used in remote areas as pollen traps.</t>
  </si>
  <si>
    <t>LINSKENS, HF (corresponding author), UNIV SIENA,DIPARTIMENTO BIOL AMBIENTALE,I-53100 SIENA,ITALY.</t>
  </si>
  <si>
    <t>P K NED AKAD WETENSC</t>
  </si>
  <si>
    <t>Proc. K. Ned. Akad. Wet.-Biol. Chem. Geol. Phys. Med. Sci.</t>
  </si>
  <si>
    <t>JUN 17</t>
  </si>
  <si>
    <t>FU671</t>
  </si>
  <si>
    <t>WOS:A1991FU67100003</t>
  </si>
  <si>
    <t>FELLER, G; THIRY, M; ARPIGNY, JL; GERDAY, C</t>
  </si>
  <si>
    <t>CLONING AND EXPRESSION IN ESCHERICHIA-COLI OF 3 LIPASE-ENCODING GENES FROM THE PSYCHROTROPHIC ANTARCTIC STRAIN MORAXELLA TA144</t>
  </si>
  <si>
    <t>GENE</t>
  </si>
  <si>
    <t>COLD ADAPTATION; PARA-NITROPHENYL ESTERS; DNA CLONING; RECOMBINANT DNA; PLASMID VECTOR</t>
  </si>
  <si>
    <t>PANCREATIC LIPASE</t>
  </si>
  <si>
    <t>The cloning and expression of genes from a psychrotrophic bacterium in a mesophilic host are described. Three lipase (Lip)-encoding genes (lip) from the antarctic psychrotroph, Moraxella TA144, were cloned by inserting Sau3AI-generated DNA fragments into the BamHI site of the pSP73 plasmid vector. To prevent heat denaturation of the gene product, the screening procedure on agar plates containing an emulsified lipid involved growing of Escherichia coli recombinant colonies at 25-degrees-C followed by incubation at 0-degrees-C. The three recombinant lipases (reLip) were cell-associated and differed by their respective specificity towards p-nitrophenyl esters of various aliphatic chain lengths. These cloned reLip conserved the main character of the wild-type enzymes, i.e., a dramatic shift of the optimal temperature of activity towards low temperatures and pronounced heat lability.</t>
  </si>
  <si>
    <t>EUROGENTEC SA, B-4000 LIEGE, BELGIUM</t>
  </si>
  <si>
    <t>UNIV LIEGE, INST CHEM B6, BIOCHEM LAB, SART TILMAN, B-4000 LIEGE, BELGIUM.</t>
  </si>
  <si>
    <t>0378-1119</t>
  </si>
  <si>
    <t>1879-0038</t>
  </si>
  <si>
    <t>Gene</t>
  </si>
  <si>
    <t>JUN 15</t>
  </si>
  <si>
    <t>10.1016/0378-1119(91)90548-P</t>
  </si>
  <si>
    <t>Genetics &amp; Heredity</t>
  </si>
  <si>
    <t>GA438</t>
  </si>
  <si>
    <t>WOS:A1991GA43800020</t>
  </si>
  <si>
    <t>ARRIGO, KR; SULLIVAN, CW; KREMER, JN</t>
  </si>
  <si>
    <t>A BIOOPTICAL MODEL OF ANTARCTIC SEA ICE</t>
  </si>
  <si>
    <t>INCUBATION-TIME METHOD; MCMURDO-SOUND; MICROBIAL COMMUNITIES; INCIDENT IRRADIANCE; THEORETICAL-MODEL; LIGHT-ABSORPTION; SMALL VOLUME; PHOTOSYNTHESIS; PHYTOPLANKTON; MICROALGAE</t>
  </si>
  <si>
    <t>Biogenic particulate material in sea ice can substantially influence the spectral irradiance within the ice sheet and underlying seawater. In order to simulate accurately seasonal changes in light conditions in situ, the biomass changes of the sea ice microbial community must be considered. Here we attempt to provide an improved description of the optical regime within sea ice by combining information provided by models of radiative transfer in sea ice and snow and models of solar spectral irradiance with formulations describing the attenuation of spectral irradiance by particulates observed in sea ice in McMurdo Sound, Antarctica. Emphasis has been placed on the role of biogenic particles in visible light attenuation with the intent of developing a bio-optical model that more rigorously describes their influence on radiative transfer processes as they occur in nature. Model results simulating seasonal changes in both photosynthetically active radiation and its spectral distribution agree well with measured under-ice spectral irradiance. Results reveal how changes in microalgal concentrations, as well as their photophysiological characteristics influence both the quantity and quality of downwelled light in sea ice and in the upper layers of the ice-covered oceans.</t>
  </si>
  <si>
    <t>UNIV SO CALIF, HANCOCK INST MARINE STUDIES, GRAD PROGRAM OCEAN SCI, LOS ANGELES, CA 90089 USA</t>
  </si>
  <si>
    <t>University of Southern California</t>
  </si>
  <si>
    <t>UNIV SO CALIF, DEPT BIOL SCI, LOS ANGELES, CA 90089 USA.</t>
  </si>
  <si>
    <t>Arrigo, Kevin/0000-0002-7364-876X</t>
  </si>
  <si>
    <t>C6</t>
  </si>
  <si>
    <t>10.1029/91JC00455</t>
  </si>
  <si>
    <t>FT343</t>
  </si>
  <si>
    <t>WOS:A1991FT34300012</t>
  </si>
  <si>
    <t>RICHARDSON, RM; COLE, GL</t>
  </si>
  <si>
    <t>PLATE RECONSTRUCTION UNCERTAINTIES USING EMPIRICAL PROBABILITY DENSITY-FUNCTIONS</t>
  </si>
  <si>
    <t>ROTATIONS</t>
  </si>
  <si>
    <t>We present a method of determining plate reconstruction uncertainties using empirical probability density functions (PDFs). We convert estimated positioning errors of fracture zone and magnetic anomaly crossings into data PDFs which describe the uncertainty in the location of each fracture zone or magnetic anomaly crossing. An empirical PDF is formed for the rotation between a single plate pair based on the ability to align the rotated data along a series of ridge and transform segments. Monte Carlo techniques are then used to sample the PDFs for rotations between single plate pairs to form a PDF for a sequence of rotations. This is accomplished with a frequency of occurrence approach for a gridded representation of possible combined rotations. We also develop PDFs for the reconstructed positions of points on the rotated plates from the PDF for the rotation. Confidence regions for any of the PDFs are formed by contouring the cumulative probabilities of grid points within the PDF. We provide comparisons with other previously published studies for the anomaly 13 single plate pair reconstruction between the Pacific and Antarctic plates as well as for the anomaly 6 (19.8 Ma) combined reconstruction between the Pacific and North American plates. Results for the anomaly 13 reconstruction are generally consistent with previous studies, but smaller confidence regions are attributed to the more robust nature of the empirical PDF approach that we have used. The 95% confidence region for the anomaly 6 reconstruction is less than half that of the worst case scenario. The benefit of our Monte Carlo technique is that it adequately samples the PDFs for all of the rotations, thus accurately including the effects of coupling uncertainties between pole location and amount of rotation.</t>
  </si>
  <si>
    <t>RICHARDSON, RM (corresponding author), UNIV ARIZONA, DEPT GEOSCI, BLDG 77, TUCSON, AZ 85721 USA.</t>
  </si>
  <si>
    <t>JUN 10</t>
  </si>
  <si>
    <t>B6</t>
  </si>
  <si>
    <t>10.1029/90JB02386</t>
  </si>
  <si>
    <t>FR246</t>
  </si>
  <si>
    <t>WOS:A1991FR24600039</t>
  </si>
  <si>
    <t>KENNAWAY, DJ; VANDORP, CF</t>
  </si>
  <si>
    <t>FREE-RUNNING RHYTHMS OF MELATONIN, CORTISOL, ELECTROLYTES, AND SLEEP IN HUMANS IN ANTARCTICA</t>
  </si>
  <si>
    <t>AMERICAN JOURNAL OF PHYSIOLOGY</t>
  </si>
  <si>
    <t>CIRCADIAN RHYTHMS; ISOLATION; BIOLOGICAL CLOCK; PINEAL GLAND</t>
  </si>
  <si>
    <t>HUMAN CIRCADIAN-RHYTHMS; PLASMA MELATONIN; LIGHT; SUPPRESSION; BRIGHT; WINTER; 6-SULFATOXYMELATONIN; INSOMNIA; REGION; SUMMER</t>
  </si>
  <si>
    <t>The geographic isolation and the prolonged absence of sunlight during winter make Antarctica an interesting environment for studying circadian rhythms. This study explored the effects of wintering on sleep, hormonal, and electrolyte rhythms in four human subjects living in a small Antarctic base. Up to the last sunset sleep, 6-sulfatoxymelatonin, cortisol, sodium, and potassium rhythms were synchronized within the group and maintained a stable phase relationship with clock time. During the 126 days of winter, when there was no sunlight, the circadian rhythms of all measures free ran in each individual. For example, the free-running periods for the cortisol excretory rhythm were 24 h 29 min, 24 h 45 min, 25 h 7 min, and 25 h 14 min for subjects C, J, K, and G, respectively. The period lengths of C, J, and K were significantly different, whereas there was no significant difference between K and G. The phase relationships between each rhythm remained constant in three out of the four subjects. Total daily output and rhythm amplitude for 6-sulfatoxymelatonin, potassium, and sodium remained constant during the entrained and free-running stages of the study. Significant changes in total daily cortisol excretion were observed during the year with one subject producing less and two subjects more while the rhythms were free running. When the sun reappeared during spring, all rhythms again synchronized and entrained to the daylight. These results show that 1) circadian rhythms can free run, even when the subjects have knowledge of time; and 2) within a small communal group, individuals can maintain unique free-running periods.</t>
  </si>
  <si>
    <t>GREENPEACE INT, 1016 DW AMSTERDAM, NETHERLANDS</t>
  </si>
  <si>
    <t>UNIV ADELAIDE, DEPT OBSTET &amp; GYNAECOL, FROME RD, ADELAIDE, SA 5000, AUSTRALIA.</t>
  </si>
  <si>
    <t>Weydahl, Andi/C-6391-2008; Kennaway, David/B-8955-2009</t>
  </si>
  <si>
    <t>Kennaway, David/0000-0002-5864-3514</t>
  </si>
  <si>
    <t>AMER PHYSIOLOGICAL SOC</t>
  </si>
  <si>
    <t>BETHESDA</t>
  </si>
  <si>
    <t>9650 ROCKVILLE PIKE, BETHESDA, MD 20814 USA</t>
  </si>
  <si>
    <t>0002-9513</t>
  </si>
  <si>
    <t>AM J PHYSIOL</t>
  </si>
  <si>
    <t>Am. J. Physiol.</t>
  </si>
  <si>
    <t>JUN</t>
  </si>
  <si>
    <t>R1137</t>
  </si>
  <si>
    <t>R1144</t>
  </si>
  <si>
    <t>10.1152/ajpregu.1991.260.6.R1137</t>
  </si>
  <si>
    <t>Physiology</t>
  </si>
  <si>
    <t>FU845</t>
  </si>
  <si>
    <t>WOS:A1991FU84500053</t>
  </si>
  <si>
    <t>DE PETRIS, M; GERVASI, M; MASI, S; OLIVO, BM; MORENO, G; PARISI, M; STORINI, M</t>
  </si>
  <si>
    <t>INTERPLANETARY PERTURBATION-INDUCED EFFECTS ON POLAR OZONE LEVEL</t>
  </si>
  <si>
    <t>SOLAR-WIND; GEOMAGNETIC-ACTIVITY; SOUTH-POLE; ANTARCTICA; DEPLETION; MAGNETOSPHERE; SPEED</t>
  </si>
  <si>
    <t>We study the possible linkage between the ozone depletion of the antarctic atmosphere and the interplanetary travelling perturbations coming from solar wind sources. It turns out that, during solar cycle 21, a significant change has occurred in the solar wind regime, which may have affected the terrestrial environment and hence the ozone equilibrium.</t>
  </si>
  <si>
    <t>CNR, IFSI, P A MORO, I-00185 ROME, ITALY; UNIV ROME LA SAPIENZA, DIPARTMENTO FIS, I-00185 ROME, ITALY; CNR, INST FIS ATMOSFERA, I-00144 ROME, ITALY</t>
  </si>
  <si>
    <t>Istituto Nazionale Astrofisica (INAF); Consiglio Nazionale delle Ricerche (CNR); Sapienza University Rome; Consiglio Nazionale delle Ricerche (CNR)</t>
  </si>
  <si>
    <t>De Petris, Marco/IXD-7671-2023; Gervasi, Massimo/AAG-7022-2020; parisi, mario/O-8924-2018</t>
  </si>
  <si>
    <t>parisi, mario/0000-0001-5550-5135</t>
  </si>
  <si>
    <t>ANN GEOPHYS-ATM HYDR</t>
  </si>
  <si>
    <t>FU707</t>
  </si>
  <si>
    <t>WOS:A1991FU70700003</t>
  </si>
  <si>
    <t>HEAP, JA</t>
  </si>
  <si>
    <t>ANTARCTIC POLITICS AND ANTARCTIC SCIENCE - ARE THEY AT LOGGERHEADS</t>
  </si>
  <si>
    <t>HEAP, JA (corresponding author), FOREIGN &amp; COMMONWEALTH OFF,LONDON,ENGLAND.</t>
  </si>
  <si>
    <t>10.1017/S0954102091000160</t>
  </si>
  <si>
    <t>FR419</t>
  </si>
  <si>
    <t>WOS:A1991FR41900001</t>
  </si>
  <si>
    <t>KOCK, KH; KELLERMANN, A</t>
  </si>
  <si>
    <t>REPRODUCTION IN ANTARCTIC NOTOTHENIOID FISH</t>
  </si>
  <si>
    <t>FISH; GONADOSOMATIC INDEX, NOTOTHENIOIDS</t>
  </si>
  <si>
    <t>Gonad maturation in Antarctic notothenioid fish is a biennial process although spawning is likely to take place annually. However, part of the populations of Champsocephalus gunnari in the Atlantic Ocean sector do not spawn each year. Gonadosomatic index (GSI) of females is 15-40% at spawning. Apart from a few nototheniid species the GSI of males is much less and typically only 15-20% of that of females. Length at first spawning may be from 55% of L(max) onwards, but in many species it is not attained until 70-80% of the maximum length. The only exception is Champsocephalus gunnari at South Georgia which may begin spawning at about 40% of L(max). Most species of the Seasonal Pack-ice Zone are autumn/winter spawners, whereas in the High-Antarctic Zone more species spawn in summer and autumn. Spawning time is remarkably constant among populations of some species, in others a latitudinal shift in spawning time is apparent. Fecundity is commonly positively correlated with fish length and weight. It exceeds 100 000 eggs only in a few nototheniid species and is commonly in the order of 1000 to 15-20 000 eggs. Ova diameter varies from 0.8 to 5.0 mm. Egg size distribution among fishes of the Seasonal Pack-ice Zone is bimodal. There is a general trend in nototheniids of increasing egg size and decreasing relative fecundity towards higher latitudes. Incubation time may be up to five months. Eggs of most species are probably left unattended for the long incubation period. Nest guarding has been observed in three species but may be more common in particular among the artedidraconids. A number of reproductive strategies associated with nest guarding, egg size and the duration of the pelagic phase have been identified.</t>
  </si>
  <si>
    <t>10.1017/S0954102091000172</t>
  </si>
  <si>
    <t>WOS:A1991FR41900002</t>
  </si>
  <si>
    <t>BERKMAN, PA; WALLER, TR; ALEXANDER, SP</t>
  </si>
  <si>
    <t>UNPROTECTED LARVAL DEVELOPMENT IN THE ANTARCTIC SCALLOP ADAMUSSIUM-COLBECKI (MOLLUSCA, BIVALVIA, PECTINIDAE)</t>
  </si>
  <si>
    <t>ADAMUSSIUM-COLBECKI; BENTHIC INVERTEBRATE; CENOZOIC; LARVAE; LATERNULA-ELLIPTICA</t>
  </si>
  <si>
    <t>Most Antarctic bivalves are small and protect their young by holding fertilized eggs or larvae in their mantle cavities for varying periods. Nourishment for these early growth stages is provided by yolk reserves rather than by planktotrophy. The anomalously large Antarctic scallop, Adamussium colbecki, has unprotected planktotrophic larvae that are spawned during the austral spring. Successful recruitment of these larvae, in populations which are most abundant in oligotrophic habitats, may be associated with episodic pulses of organic material. Reasons why planktotrophy persists in A. colbecki are suggested by a comparison with another large Antarctic bivalve, Laternula elliptica. The latter has protected lecithotrophic larvae that are released at the beginning of the austral winter. This comparison suggests that unprotected larval development persists in A. colbecki because of unusual anatomical and ecological adaptations among the adults of the Adamussium lineage that have been evolving in the Southern Ocean since the early Oligocene.</t>
  </si>
  <si>
    <t>BERKMAN, PA (corresponding author), OHIO STATE UNIV,BYRD POLAR RES CTR,COLUMBUS,OH 43210, USA.</t>
  </si>
  <si>
    <t>10.1017/S0954102091000184</t>
  </si>
  <si>
    <t>WOS:A1991FR41900003</t>
  </si>
  <si>
    <t>DEBROYER, C; KLAGES, M</t>
  </si>
  <si>
    <t>A NEW EPIMERIA (CRUSTACEA, AMPHIPODA, PARAMPHITHOIDAE) FROM THE WEDDELL SEA</t>
  </si>
  <si>
    <t>ANTARCTIC; AMPHIPODA; EPIMERIA-RUBRIEQUES SP N; FEEDING BEHAVIOR; PARAMPHITHOIDAE</t>
  </si>
  <si>
    <t>Epimeria rubrieques sp. n., belonging to the cold water family Paramphithoidae, occurred relatively often in Agassiz and bottom trawls taken during several German Antarctic Expeditions into the eastern Weddell Sea since 1983. Although this species is very conspicuous because of its long mid-dorsal teeth, bright pink-red colour and large size (up to 70 mm), it has only been recorded in the Weddell Sea. The new species is compared to its closest relatives Epimeria macrodonta and E. similis, and an updated key to the 14 species of Antarctic Epimeria is provided. Observations on the general and feeding behaviour of living specimens of Epimeria rubrieques sp. n. in aquaria showed the species to be an ambush predator and a weakly motile epibenthic walker, which swims only rarely.</t>
  </si>
  <si>
    <t>DEBROYER, C (corresponding author), INST ROYAL SCI NAT BELGIQUE,RUE VAUTIER 29,B-1040 BRUSSELS,BELGIUM.</t>
  </si>
  <si>
    <t>10.1017/S0954102091000196</t>
  </si>
  <si>
    <t>WOS:A1991FR41900004</t>
  </si>
  <si>
    <t>HOSIE, GW</t>
  </si>
  <si>
    <t>DISTRIBUTION AND ABUNDANCE OF EUPHAUSIID LARVAE IN THE PRYDZ BAY REGION, ANTARCTICA</t>
  </si>
  <si>
    <t>ABUNDANCE; EUPHAUSIA; DISTRIBUTION; DEVELOPMENTAL STAGES; KRILL; THYSANOESSA</t>
  </si>
  <si>
    <t>In January 1985 a net sampling survey was carried out on the distribution and abundance of euphausiid larvae in the Prydz Bay region. Euphausia superba occurred in low abundance, probably due to sampling preceding the main spawning period. Thysanoessa macrura occurred thorughout the study area in consistently high abundance. Euphausia crystallorophias was marginally more abundant within its restricted range. Distinct north-south variations in larval age and developmental stages of T. macrura were observed indicating regional differences in spawning. Euphausia frigida was mainly confined to the upper 200 m of the antarctic Circumpolar Current. E. superba larvae produced north of the shelf break, between 70-degrees-83-degrees-E, moved north-east into the Antarctic Circumpolar Current. Larvae originating on the shelf moved rapidly west in the East Wind drift. E. crystallorophias has the same westward dispersion, but some larvae appeared to return eastward via the Prydz Bay Gyre and remain in the region. The data indicate that most E. superba larvae, providing they survive injurious cold temperature and food deprivation, will leave the area, suggests that Prydz Bay krill may not be a self maintaining stock.</t>
  </si>
  <si>
    <t>HOSIE, GW (corresponding author), AUSTRALIAN ANTARCT DIV,CHANNEL HIGHWAY,KINGSTON,TAS 7050,AUSTRALIA.</t>
  </si>
  <si>
    <t>10.1017/S0954102091000202</t>
  </si>
  <si>
    <t>WOS:A1991FR41900005</t>
  </si>
  <si>
    <t>RIBIC, CA; AINLEY, DG; FRASER, WR</t>
  </si>
  <si>
    <t>HABITAT SELECTION BY MARINE MAMMALS IN THE MARGINAL ICE-ZONE</t>
  </si>
  <si>
    <t>ANTARCTIC FUR SEAL; CRAB-EATER SEAL; MINKE WHALE; MARGINAL ICE ZONE; PACK ICE EDGE</t>
  </si>
  <si>
    <t>As part of the multi-disciplinary project, Antarctic Marine Ecosystem Research at the Ice Edge Zone (AMERIEZ), habitat selection by marine mammals was investigated within the marginal ice zone in relation to measured ice variables and other environmental factors. Data were collected on three cruises to the southern Scotia and northern Weddell seas during spring 1983, autumn 1986, and winter 1988. During winter, Antarctic fur seals were significantly associated with drift, pancake, brash ice, icebergs, and areas of uneven floe distribution, all characteristic of the marginal ice zone. Fur seals were seen in open water close to the ice edge during autumn, but during spring, as the pack ice began to retreat rapidly, animals were seen more often away from the ice. Minke whales were also associated with pancake and new ice but were seen further into the pack ice during both winter and autumn. The largest groups of minke whales during winter were observed with a large krill swarm in new ice. Crabeater seal was exclusively a species of the deep pack ice during all seasons and was associated with ice cover of 7-8 oktas and evenly distributed ice floes.</t>
  </si>
  <si>
    <t>RIBIC, CA (corresponding author), UNIV WASHINGTON,CTR QUANTITAT SCI FORESTRY FISHERIES &amp; WILDLIFE,SEATTLE,WA 98195, USA.</t>
  </si>
  <si>
    <t>10.1017/S0954102091000214</t>
  </si>
  <si>
    <t>WOS:A1991FR41900006</t>
  </si>
  <si>
    <t>DETERMANN, J</t>
  </si>
  <si>
    <t>NUMERICAL MODELING OF ICE SHELF DYNAMICS</t>
  </si>
  <si>
    <t>BASAL MELTING; FILCHNER-RONNE ICE SHELF; FINITE-DIFFERENCES; TIME-DEPENDENT SIMULATIONS</t>
  </si>
  <si>
    <t>By considering the basic stress equations for a unit volume of ice, a set of differential equations describing ice shelf flow is derived. In view of the lack of basal shear stresses at the bottom of ice shelf a model simulation which is restricted to the horizontal dimensions will not imply substantial errors. The model is applied to the Filchner-Ronne Ice Shelf, Antarctica, and model equations are solved in terms of finite differences on a 10 x 10 km grid. Present ice thickness data and boundary conditions, i.e. the balance velocities at the grounding line and strain rates at the ice front are entered as input. Using a non-linear Glentype flow law (n = 3) and a constant depth-averaged flow law parameter, representing an ice temperature of -17-degrees-C, a convincing velocity field is derived as a solution of the model equations. The model takes into account restrained flow across ice rumples where sufficient field data are available. A diagnostic run reproducing present velocity magnitudes is followed by two prognostic runs, each representing 2000 years of simulation. Transient ice thickness changes are obtained from solving the mass conservation equation. Two different assumptions concerning basal melting rates demonstrate its importance to ice shelf dynamics. Assumptions are: a) no basal melting, b) basal melting rates (-2m a-1 to + 3m a-1) as derived from model results and geophysical field data.</t>
  </si>
  <si>
    <t>DETERMANN, J (corresponding author), ALFRED WEGENER INST POLAR &amp; MARINE RES,COLUMBUSSTR,W-2850 BREMERHAVEN,GERMANY.</t>
  </si>
  <si>
    <t>10.1017/S0954102091000226</t>
  </si>
  <si>
    <t>WOS:A1991FR41900007</t>
  </si>
  <si>
    <t>GRANTHAM, GH; MOYES, AB; HUNTER, DR</t>
  </si>
  <si>
    <t>THE AGE, PETROGENESIS AND EMPLACEMENT OF THE DALMATIAN GRANITE, HU SVERDRUPFJELLA, DRONNING MAUD LAND, ANTARCTICA</t>
  </si>
  <si>
    <t>GRANITE; SYNTECTONIC; PAN AFRICAN; ROSS OROGENY</t>
  </si>
  <si>
    <t>The approximately 470 Ma Dalmatian Granite forms sheet-like bodies intruded discordantly into orthogneisses, paragneisses and calcareous rocks belonging to the approximately 1000 Ma Jutulrora, Sveabreen and Fuglefjellet formations respectively. The Dalmatian Granite is muscovite + biotite bearing. Two varieties are recognized, one that is magnetite-bearing and another that is characterized by tourmaline nodules. At some localities, development of the tourmaline-bearing variety is spatially associated with the presence of carbonates. Physical conditions of emplacement for the Dalmatian Granite are estimated to be approximately 700-degrees-C and 6kbar with pH2O = P(load). The emplacement of the granite is considered to have occurred syntectonically during D3 approximately 470 Ma ago. The granites are therefore similar in age to Pan African age granites in Mozambique as well as Ross Orogeny age granites in the Transantarctic Mountains.</t>
  </si>
  <si>
    <t>GRANTHAM, GH (corresponding author), UNIV PRETORIA,DEPT GEOL,HILLCREST,PRETORIA 0002,SOUTH AFRICA.</t>
  </si>
  <si>
    <t>Moyes, Andrew B/J-3339-2016; Grantham, Geoffrey/M-8637-2014</t>
  </si>
  <si>
    <t>Grantham, Geoffrey/0000-0001-9862-0547</t>
  </si>
  <si>
    <t>10.1017/S0954102091000238</t>
  </si>
  <si>
    <t>WOS:A1991FR41900008</t>
  </si>
  <si>
    <t>YOUNG, DN; BLACK, LP</t>
  </si>
  <si>
    <t>U-PB ZIRCON DATING OF PROTEROZOIC IGNEOUS CHARNOCKITES FROM THE MAWSON COAST, EAST ANTARCTICA</t>
  </si>
  <si>
    <t>BATHOLITH; DEFORMATION; ION-MICROPROBE; METAMORPHISM; U-PB GEOCHRONOLOGY</t>
  </si>
  <si>
    <t>We report ion-microprobe U-Pb zircon ages from charnockites of a large Proterozoic composite batholith, Mawson Coast, Australian Antarctic Territory. The charnockites crystallized from orogenic magmas of intermediate composition (mainly 54-68% SiO2) intruded into a granulite-facies metasedimentary gneiss sequence between the second and third recognized deformations. A sample of low-Ti charnockite provides an age of 954 +/- 12 Ma and a high-Ti charnockite is dated at 985 +/- 29 Ma (all ages quoted at 95% confidence). The age difference is not significant at the 95% confidence level. Both these ages were obtained from zircons with igneous zoning and/or morphology and thus are thought to date igneous crystallization. Zircons from a felsic gneiss xenolith within the charnockite have cores of various ages, many from 1.7 to 2.0 Ga, but with other grains between 1.0 and 1.5 Ga and a single 2.5 Ga zircon. These zircon cores are direct evidence for an early to middle Proterozoic age for the supracrustal basement sequence in this mobile belt. Many of these zircon cores are concordant but abundant discordant grains suggest a complex history of multiple Pb-loss events. Zircon rims grew at 921 +/- 19 Ma, probably during the post-charnockite deformation (D3). Previously obtained Rb-Sr dates for charnockite of 886 +/- 48 Ma and 910 +/- 18 Ma were probably also reset during D3. A Rb-Sr isochron date of 1061 +/- 36 Ma previously reported for high-Ti charnockite from Mawson Rock is thought to be erroneous, and a new date of 959 +/- 58 Ma (consistent with both the igneous and reset dates above) is interpreted from those data.</t>
  </si>
  <si>
    <t>YOUNG, DN (corresponding author), AUSTRALIAN NATL UNIV,DEPT GEOL,POB 4,CANBERRA,ACT 2601,AUSTRALIA.</t>
  </si>
  <si>
    <t>10.1017/S095410209100024X</t>
  </si>
  <si>
    <t>WOS:A1991FR41900009</t>
  </si>
  <si>
    <t>LARTER, RD</t>
  </si>
  <si>
    <t>PRELIMINARY-RESULTS OF SEISMIC-REFLECTION INVESTIGATIONS AND ASSOCIATED GEOPHYSICAL STUDIES IN THE AREA OF THE ANTARCTIC PENINSULA</t>
  </si>
  <si>
    <t>Discussion</t>
  </si>
  <si>
    <t>LARTER, RD (corresponding author), BRITISH ANTARCTIC SURVEY,NAT ENVIRONM RES COUNCIL,HIGH CROSS,MADINGLEY RD,CAMBRIDGE CB3 0ET,ENGLAND.</t>
  </si>
  <si>
    <t>10.1017/S0954102091210251</t>
  </si>
  <si>
    <t>WOS:A1991FR41900010</t>
  </si>
  <si>
    <t>HENRIET, JP; BIALAS, J; MEISSNER, R</t>
  </si>
  <si>
    <t>PRELIMINARY-RESULTS OF SEISMIC-REFLECTION INVESTIGATIONS AND ASSOCIATED GEOPHYSICAL STUDIES IN THE AREA OF THE ANTARCTIC PENINSULA - REPLY</t>
  </si>
  <si>
    <t>HENRIET, JP (corresponding author), MARINE GEOL RES CTR,KRIJGSLAAN 28-88,B-9000 GHENT,BELGIUM.</t>
  </si>
  <si>
    <t>Bialas, Jörg/A-7207-2015</t>
  </si>
  <si>
    <t>10.1017/S0954102091220258</t>
  </si>
  <si>
    <t>WOS:A1991FR41900011</t>
  </si>
  <si>
    <t>SMITH, TG; HAMMILL, MO; TAUGBOL, G</t>
  </si>
  <si>
    <t>A REVIEW OF THE DEVELOPMENTAL, BEHAVIORAL AND PHYSIOLOGICAL ADAPTATIONS OF THE RINGED SEAL, PHOCA-HISPIDA, TO LIFE IN THE ARCTIC WINTER</t>
  </si>
  <si>
    <t>ARCTIC</t>
  </si>
  <si>
    <t>RINGED SEAL; BEHAVIOR; DEVELOPMENT; PHYSIOLOGY; ADAPTATIONS; ARCTIC WINTER; PHOCA-HISPIDA</t>
  </si>
  <si>
    <t>NORTHWEST-TERRITORIES; POLAR BEARS; LEPTONYCHOTES-WEDDELLII; MATERNAL INVESTMENT; HALICHOERUS-GRYPUS; BREEDING HABITAT; BARROW STRAIT; GREY SEAL; PUPS; ENERGETICS</t>
  </si>
  <si>
    <t>Ringed seals, Phoca hispida, the smallest of the marine arctic pinnipeds, are one of only two seal species in the world adapted to life in the land-fast sea ice. The habitat is characterized by a stable ice platform forming in early winter and lies at latitudes subject to extreme low temperatures. The small body size of adults and semi-altricial pups are an unusual adaptation to cold, allowing ringed seals to use shelters that they construct in the snow overlying their breathing holes. These small subnivean structures act to hide adults and pups from predators, especially polar bears, Ursus maritimus, and arctic foxes, Alopex lagopus. It appears that dry lanugal pups could withstand the arctic cold without shelter, but pups that have been wetted become hypothermic and require shelter to regain thermoneutrality. Since female seals actively swim away with their pups from attacks on their birth lairs by foxes and bears, both the physical and the thermal protection of alternate subnivean lairs are important for the survival of the neonate. Weddell seals, Leptonychotes weddelli, resident in the land-fast ice of the Antarctic, are the ecological counterpart of the ringed seal. Their large body size is typical of the usual cold adaptive strategy of other polar phocid seals.</t>
  </si>
  <si>
    <t>UNIV OSLO, DEPT CHEM, N-0315 OSLO 3, NORWAY; FISHERIES &amp; OCEANS CANADA, MAURICE LAMONTAGNE INST, MT JOLI G5H 3Z4, QUEBEC, CANADA</t>
  </si>
  <si>
    <t>University of Oslo; Fisheries &amp; Oceans Canada</t>
  </si>
  <si>
    <t>FISHERIES &amp; OCEANS CANADA, ARCTIC BIOL STN, 555 ST PIERRE BLVD, ST ANNE DE BELLEVUE H9X 3R4, QUEBEC, CANADA.</t>
  </si>
  <si>
    <t>ARCTIC INST N AMER</t>
  </si>
  <si>
    <t>CALGARY</t>
  </si>
  <si>
    <t>UNIV OF CALGARY 2500 UNIVERSITY DRIVE NW 11TH FLOOR LIBRARY TOWER, CALGARY, ALBERTA T2N 1N4, CANADA</t>
  </si>
  <si>
    <t>0004-0843</t>
  </si>
  <si>
    <t>1923-1245</t>
  </si>
  <si>
    <t>Arctic</t>
  </si>
  <si>
    <t>Environmental Sciences; Geography, Physical</t>
  </si>
  <si>
    <t>FV297</t>
  </si>
  <si>
    <t>WOS:A1991FV29700005</t>
  </si>
  <si>
    <t>GARRETT, C</t>
  </si>
  <si>
    <t>MARGINAL MIXING THEORIES</t>
  </si>
  <si>
    <t>ATMOSPHERE-OCEAN</t>
  </si>
  <si>
    <t>OCEANIC INTERNAL WAVES; ANTARCTIC BOTTOM WATER; NORTH-ATLANTIC; DEEP OCEAN; VERTICAL DIFFUSION; CONTINENTAL-SLOPE; EDDY DIFFUSIVITY; BOUNDARY-LAYER; CIRCULATION; DISSIPATION</t>
  </si>
  <si>
    <t>Mixing near the sloping boundaries of oceans or lakes may be a significant mechanism of diapycnal transport. The basic physics of this is reviewed, with emphasis on the reduction of the effectiveness of the process due to both reduced stratification and the restratifying secondary circulation driven by buoyancy forces. This restratification is shown to reduce the effectiveness of intermittent mixing events as well as steady mixing. It is argued that for boundary mixing to be effective in the abyssal ocean it must extend sufficiently far from the boundary that the stratification can be maintained; this may be true for breaking bottom-reflected internal waves. The alongslope flow implied by steady-state boundary mixing theories is downwelling-favourable and has a magnitude related to the thickness and other properties of the boundary layer. Mixing near a boundary may thus tend to drive a downwelling-favourable mean circulation in the interior. If the interior circulation is imposed by other forces, the bottom boundary layer may evolve to a steady state if the interior flow is downwelling-favourable, but if it is upwelling-favourable initially a steady state seems unlikely and the downwelling-favourable alongslope flow induced by the boundary mixing will tend to diffuse slowly into the interior. The nature of the solution in all these cases is sensitive to the Burger number, N2 sin2-theta/f2, where theta is the bottom slope, and to the eddy Prandtl number.</t>
  </si>
  <si>
    <t>DALHOUSIE UNIV,DEPT OCEANOG,HALIFAX B3H 4H2,NS,CANADA</t>
  </si>
  <si>
    <t>Dalhousie University</t>
  </si>
  <si>
    <t>CANADIAN METEOROLOGICAL OCEANOGRAPHIC SOC</t>
  </si>
  <si>
    <t>150 LOUIS PASTEUR PVT., STE 112, MCDONALD BUILDING, OTTAWA ON K1N 6N5, CANADA</t>
  </si>
  <si>
    <t>0705-5900</t>
  </si>
  <si>
    <t>ATMOS OCEAN</t>
  </si>
  <si>
    <t>Atmos.-Ocean</t>
  </si>
  <si>
    <t>10.1080/07055900.1991.9649407</t>
  </si>
  <si>
    <t>Meteorology &amp; Atmospheric Sciences; Oceanography</t>
  </si>
  <si>
    <t>FT435</t>
  </si>
  <si>
    <t>WOS:A1991FT43500007</t>
  </si>
  <si>
    <t>REES, JM</t>
  </si>
  <si>
    <t>ON THE CHARACTERISTICS OF EDDIES IN THE STABLE ATMOSPHERIC BOUNDARY-LAYER</t>
  </si>
  <si>
    <t>BOUNDARY-LAYER METEOROLOGY</t>
  </si>
  <si>
    <t>INTERNAL GRAVITY-WAVES; TURBULENCE; ANTARCTICA; HALLEY</t>
  </si>
  <si>
    <t>A discussion of the cross-spectral properties of eddies in the lowest 40 m of the nocturnal boundary layer is presented. The study involves the analysis of meteorological data collected by the British Antarctic Survey at Halley Station, Antarctica, during the austral winter of 1986. Cross-spectral analysis is used to determine whether the nature of the observed eddies is primarily turbulent or whether their structure is characteristic of coherent internal gravity waves. It is found that the cross-spectral phases indicate the presence of turbulent eddies only when the local gradient Richardson number (Ri) is less than the critical value of 1/4. Trapped modes were only observed when an offshore wind prevailed, indicating that topographic effects are responsible for their generation. The relative phases of velocity and temperature were often observed to change with height. This can be explained by examining the underlying meteorological conditions. On several occasions, regions of counter-gradient fluxes were detected. A physical explanation of this phenomenon is proposed.</t>
  </si>
  <si>
    <t>REES, JM (corresponding author), UNIV SHEFFIELD,DEPT APPL &amp; COMPUTAT MATH,SHEFFIELD S10 2TN,S YORKSHIRE,ENGLAND.</t>
  </si>
  <si>
    <t>Rees, Julia/0000-0002-6266-5708</t>
  </si>
  <si>
    <t>0006-8314</t>
  </si>
  <si>
    <t>BOUND-LAY METEOROL</t>
  </si>
  <si>
    <t>Bound.-Layer Meteor.</t>
  </si>
  <si>
    <t>10.1007/BF00119808</t>
  </si>
  <si>
    <t>FV928</t>
  </si>
  <si>
    <t>WOS:A1991FV92800002</t>
  </si>
  <si>
    <t>PRASAD, AKSK; FRYXELL, GA</t>
  </si>
  <si>
    <t>HABIT, FRUSTULE MORPHOLOGY AND DISTRIBUTION OF THE ANTARCTIC MARINE BENTHIC DIATOM ENTOPYLA-AUSTRALIS VAR GIGANTEA (GREVILLE) FRICKE (ENTOPYLACEAE)</t>
  </si>
  <si>
    <t>BRITISH PHYCOLOGICAL JOURNAL</t>
  </si>
  <si>
    <t>FRESH-WATER DIATOMS; BAND MORPHOLOGY; RHOICOSPHENIA BACILLARIOPHYTA; ELECTRON-MICROSCOPE; DIMEREGRAMMA-FULVUM; VALVE MORPHOLOGY; LIFE-HISTORY; SYSTEMATICS; CINGULUM; CELL</t>
  </si>
  <si>
    <t>TEXAS A&amp;M UNIV SYST,DEPT OCEANOG,COLLEGE STN,TX 77843</t>
  </si>
  <si>
    <t>Texas A&amp;M University System; Texas A&amp;M University College Station</t>
  </si>
  <si>
    <t>PRASAD, AKSK (corresponding author), FLORIDA STATE UNIV,DEPT BIOL SCI,TALLAHASSEE,FL 32306, USA.</t>
  </si>
  <si>
    <t>0007-1617</t>
  </si>
  <si>
    <t>BRIT PHYCOL J</t>
  </si>
  <si>
    <t>10.1080/00071619100650081</t>
  </si>
  <si>
    <t>Plant Sciences; Marine &amp; Freshwater Biology</t>
  </si>
  <si>
    <t>FQ411</t>
  </si>
  <si>
    <t>WOS:A1991FQ41100001</t>
  </si>
  <si>
    <t>FELLER, G; THIRY, M; GERDAY, C</t>
  </si>
  <si>
    <t>NUCLEOTIDE-SEQUENCE OF THE LIPASE GENE LIP2 FROM THE ANTARCTIC PSYCHROTROPH MORAXELLA TA144 AND SITE-SPECIFIC MUTAGENESIS OF THE CONSERVED SERINE AND HISTIDINE-RESIDUES</t>
  </si>
  <si>
    <t>DNA AND CELL BIOLOGY</t>
  </si>
  <si>
    <t>FATTY-ACID SYNTHETASE; HUMAN PANCREATIC LIPASE; ACTIVE-SITE; MOLECULAR-CLONING; ESCHERICHIA-COLI; CDNA; EXPRESSION; BACTERIA; PROTEIN; YEAST</t>
  </si>
  <si>
    <t>The lip2 gene from the antarctic psychrotroph Moraxella TA144 was sequenced. The primary structure of the Lip2 preprotein deduced from the nucleotide sequence is composed of 433 amino acids with a predicted M(r) of 47,222. This enzyme contains a Ser-centered consensus sequence and a conserved His-Gly dipeptide found in most lipase amino-terminal domains. These sequences are involved in the lipase active site conformation since substitution of the conserved Ser or His residues by Ala and Gln, respectively, results in the loss of both lipase and esterase activities. Structural factors that would allow proper enzyme flexibility at low temperatures are discussed. It is suggested that only subtle changes in the primary structure of these psychrotrophic enzymes can account for their ability to catalyze lipolysis at temperatures close to 0-degrees-C.</t>
  </si>
  <si>
    <t>EUROGENTEC SA,B-4000 LIEGE,BELGIUM</t>
  </si>
  <si>
    <t>FELLER, G (corresponding author), UNIV LIEGE,INST CHEM B6,BIOCHEM LAB,B-4000 LIEGE,BELGIUM.</t>
  </si>
  <si>
    <t>MARY ANN LIEBERT INC PUBL</t>
  </si>
  <si>
    <t>LARCHMONT</t>
  </si>
  <si>
    <t>2 MADISON AVENUE, LARCHMONT, NY 10538</t>
  </si>
  <si>
    <t>1044-5498</t>
  </si>
  <si>
    <t>DNA CELL BIOL</t>
  </si>
  <si>
    <t>DNA Cell Biol.</t>
  </si>
  <si>
    <t>10.1089/dna.1991.10.381</t>
  </si>
  <si>
    <t>Biochemistry &amp; Molecular Biology; Cell Biology; Genetics &amp; Heredity</t>
  </si>
  <si>
    <t>FT220</t>
  </si>
  <si>
    <t>WOS:A1991FT22000007</t>
  </si>
  <si>
    <t>NISHIIZUMI, K; KOHL, CP; ARNOLD, JR; KLEIN, J; FINK, D; MIDDLETON, R</t>
  </si>
  <si>
    <t>COSMIC-RAY PRODUCED BE-10 AND AL-26 IN ANTARCTIC ROCKS - EXPOSURE AND EROSION HISTORY</t>
  </si>
  <si>
    <t>EARTH AND PLANETARY SCIENCE LETTERS</t>
  </si>
  <si>
    <t>SUMMIT LAVAS; SURFACE; ICE; METEORITES; QUARTZ; INSITU; HELIUM; RATES; MAUI</t>
  </si>
  <si>
    <t>We have measured cosmic ray produced (t1/2 = 1.5 million years) Be-10 and (t1/2 = 0.705 million years) Al-26 in purified quartz fractions of selected rock samples from Antarctic mountains. From these data we calculate (1) mean erosion rates, for the limiting case of steady-state surface exposure to cosmic rays, and (2) minimum exposure ages, for the limiting case of no erosion. Calculated mean erosion rates are very low, on the order of a few times 10(-5) cm/yr; we believe the sampling to be sufficient to generalize this result to exposed bedrock in Antarctica. In favorable cases it is possible to distinguish between the limiting cases: steady-state erosion seems a better description in such cases. Most samples, including some taken a few meters above the present ice level, seem to have been exposed for millions of years, without major episodes of burial or abrasion by ice.</t>
  </si>
  <si>
    <t>UNIV PENN,TANDEM ACCELERATOR LAB,PHILADELPHIA,PA 19104</t>
  </si>
  <si>
    <t>University of Pennsylvania</t>
  </si>
  <si>
    <t>NISHIIZUMI, K (corresponding author), UNIV CALIF SAN DIEGO,DEPT CHEM 0317,LA JOLLA,CA 92093, USA.</t>
  </si>
  <si>
    <t>fink, David/A-9518-2012</t>
  </si>
  <si>
    <t>fink, David/0000-0001-7156-4602</t>
  </si>
  <si>
    <t>0012-821X</t>
  </si>
  <si>
    <t>EARTH PLANET SC LETT</t>
  </si>
  <si>
    <t>Earth Planet. Sci. Lett.</t>
  </si>
  <si>
    <t>2-4</t>
  </si>
  <si>
    <t>10.1016/0012-821X(91)90221-3</t>
  </si>
  <si>
    <t>FX637</t>
  </si>
  <si>
    <t>WOS:A1991FX63700023</t>
  </si>
  <si>
    <t>DALZIEL, IWD</t>
  </si>
  <si>
    <t>PACIFIC MARGINS OF LAURENTIA AND EAST ANTARCTICA AUSTRALIA AS A CONJUGATE RIFT PAIR - EVIDENCE AND IMPLICATIONS FOR AN EOCAMBRIAN SUPERCONTINENT</t>
  </si>
  <si>
    <t>TRANSANTARCTIC MOUNTAINS; NORTH-AMERICA; PALEOMAGNETISM; GONDWANALAND; SEPARATION; BREAKUP</t>
  </si>
  <si>
    <t>Evidence supports the hypothesis that the Laurentian and East Antarctic-Australian cratons were continuous in the late Precambrian and that their Pacific margins formed as a conjugate rift pair. Both margins extend for approximately 40-degrees of latitude. They have a similar rift history throughout their length-i.e., Late Proterozoic rifting and Early Cambrian carbonate platform development. A geometrically acceptable computer-generated reconstruction for the latest Precambrian juxtaposes and aligns the Grenville front that is truncated at the Pacific margin of Laurentia and a closely comparable tectonic boundary in East Antarctica that is truncated along the Weddell Sea margin. These may prove to be critical, perhaps even unique, piercing points for relating the northern and southern continents. Geologic and paleomagnetic evidence also suggests that the Atlantic margin of Laurentia rifted from the proto-Andean margin of South America in earliest Cambrian time. Early Phanerozoic sea-floor spreading that isolated Laurentia from South America and East Antarctica-Australia in an Eocambrian supercontinent appears to balance convergence along the Mozambique suture which resulted in final amalgamation of the smaller Gondwana supercontinent at approximately 500 Ma.</t>
  </si>
  <si>
    <t>DALZIEL, IWD (corresponding author), UNIV TEXAS,INST GEOPHYS,8701 MOPAC BLVD,AUSTIN,TX 78759, USA.</t>
  </si>
  <si>
    <t>Dalziel, Ian W. D./G-5926-2010</t>
  </si>
  <si>
    <t>GEOLOGICAL SOC AMERICA</t>
  </si>
  <si>
    <t>PO BOX 9140 3300 PENROSE PLACE, BOULDER, CO 80301</t>
  </si>
  <si>
    <t>10.1130/0091-7613(1991)019&lt;0598:PMOLAE&gt;2.3.CO;2</t>
  </si>
  <si>
    <t>FQ661</t>
  </si>
  <si>
    <t>WOS:A1991FQ66100014</t>
  </si>
  <si>
    <t>DEDECKKER, P; CORREGE, T; HEAD, J</t>
  </si>
  <si>
    <t>LATE PLEISTOCENE RECORD OF CYCLIC EOLIAN ACTIVITY FROM TROPICAL AUSTRALIA SUGGESTING THE YOUNGER DRYAS IS NOT AN UNUSUAL CLIMATIC EVENT</t>
  </si>
  <si>
    <t>CARPENTARIA; GULF; VARIABILITY; FREQUENCIES; SEDIMENTS</t>
  </si>
  <si>
    <t>In the Gulf of Carpentaria, northeastern Australia, 30 ka of lacustrine sedimentation provides a record of cyclic deposition of eolian dust (&gt; 60-mu-m) just preceding the Holocene. Adjacent layers containing eolian particles &gt; 60-mu-m in a core from Carpentaria relate to (perhaps intermittent) periods of eolian activity involving sediment deflation, and thus aridity, in northern Australia, each spanning at least 600 yr; major peaks of dust deposition occurred about every 2.25 ka. Such amplitude of cyclicity has already been recognized elsewhere on the globe for other phenomena, including waxing and waning of North American and European mountain glaciers, oxygen-isotope records from Greenland and Antarctic ice cores, changes in deep-sea benthic foraminiferal composition, oxygen-isotope records of deep-sea foraminifera, and atmospheric C-14 variations. We propose that the cold Younger Dryas event that affected the Northern Hemisphere is matched by a significant dry event in the tropical region of northern Australia and that the timing of this event fits well into the approximately 2.25 ka cyclic pattern described here. Thus, the Younger Dryas is a phenomenon of global significance and is not an odd event, contrary to current belief. In addition, we propose that activation of dunes in northeastern Australia, over periods of approximately 600 yr, corresponds to, perhaps intermittently, stronger easterly trade winds. During such periods the Intertropical Convergence Zone may not have extended as far south as it does today.</t>
  </si>
  <si>
    <t>AUSTRALIAN NATL UNIV,RADIOCARBON LAB,CANBERRA,ACT 2601,AUSTRALIA</t>
  </si>
  <si>
    <t>Australian National University</t>
  </si>
  <si>
    <t>DEDECKKER, P (corresponding author), AUSTRALIAN NATL UNIV,DEPT GEOL,AUSTRALIAN MARINE QUATERNARY PROGRAM,GPO BOX 4,CANBERRA,ACT 2601,AUSTRALIA.</t>
  </si>
  <si>
    <t>10.1130/0091-7613(1991)019&lt;0602:LPROCE&gt;2.3.CO;2</t>
  </si>
  <si>
    <t>WOS:A1991FQ66100015</t>
  </si>
  <si>
    <t>HOLE, MJ; ROGERS, G; SAUNDERS, AD; STOREY, M</t>
  </si>
  <si>
    <t>RELATION BETWEEN ALKALIC VOLCANISM AND SLAB-WINDOW FORMATION</t>
  </si>
  <si>
    <t>ISOTOPE GEOCHEMISTRY; BAJA-CALIFORNIA; SUBDUCTION; ROCKS; PETROGENESIS; MEXICO; USA; SR</t>
  </si>
  <si>
    <t>Ridge crest-trench interactions along continental destructive plate margins may result in the development of slab-free windows beneath the continental margin. Slab windows' were generated at various locations along the Pacific margin of the Americas and the Antarctic Peninsula during the past 70 m.y. Slab-window formation is temporally and spatially associated with mafic, alkalic volcanism. Lavas erupted above the loci of slab windows are geo-chemically indistinguishable from some ocean-island, plume-related basalts. However, generation of slab-window basalts from deep-seated mantle plumes requires the fortuitous initiation of plume activity following cessation of subduction. Asthenospheric upwelling and associated decompressional melting following slab-window formation are probably promoted by removal of subducted oceanic lithosphere from beneath the continental margin following the cessation of subduction. Major lithospheric extension is not a prerequisite for alkalic volcanism in this case. The close association of subduction-related volcanism and within-plate alkalic volcanism within the geologic record may also be explained by this mechanism.</t>
  </si>
  <si>
    <t>NERC, BRITISH ANTARCTIC SURVEY, CAMBRIDGE CB3 0ET, ENGLAND; SCOTTISH UNIV RES &amp; REACTOR CTR, ISOTOPE GEOL UNIT, E KILBRIDE G75 0QU, LANARK, SCOTLAND; UNIV LEICESTER, DEPT GEOL, LEICESTER LE1 7RH, ENGLAND</t>
  </si>
  <si>
    <t>UK Research &amp; Innovation (UKRI); Natural Environment Research Council (NERC); NERC British Antarctic Survey; Scottish Universities Research &amp; Reactor Center; University of Leicester</t>
  </si>
  <si>
    <t>Storey, Michael/0000-0002-3126-4637; Hole, Malcolm/0000-0002-1622-4266</t>
  </si>
  <si>
    <t>0016-8505</t>
  </si>
  <si>
    <t>10.1130/0091-7613(1991)019&lt;0657:RBAVAS&gt;2.3.CO;2</t>
  </si>
  <si>
    <t>WOS:A1991FQ66100029</t>
  </si>
  <si>
    <t>WOLFF, EW; MULVANEY, R</t>
  </si>
  <si>
    <t>REACTIONS ON SULFURIC-ACID AEROSOL AND ON POLAR STRATOSPHERIC CLOUDS IN THE ANTARCTIC STRATOSPHERE</t>
  </si>
  <si>
    <t>NITRIC-ACID; HETEROGENEOUS CHEMISTRY; HYDROGEN-CHLORIDE; OZONE DEPLETION; ICE; NITRATE; SOLUBILITY; TRIHYDRATE; SURFACES; SULFATE</t>
  </si>
  <si>
    <t>Heterogeneous chemistry producing active chlorine has been identified as crucial to Antarctic ozone depletion. Most attention has focussed on reactions on solid polar stratospheric cloud (PSD) particles, although there is still no satisfactory understanding of the microchemical incorporation of HCl in PSCs. The alternative mechanism involving sulphuric acid aerosol as the reaction surface has been considered at lower latitudes, but its role in the special conditions of the polar stratosphere has been largely ignored. Recent data from the Antarctic stratosphere have suggested that HCl is present in sulphuric acid aerosol that remains liquid even at the lowest stratospheric temperatures. The available laboratory data show that cold, relatively dilute, sulphuric acid is particularly able to take up HCl that is available for reaction provided the aerosol remains liquid. Fast heterogeneous reaction rates compared to those at mid-latitudes will produce active chlorine rapidly. Since the aerosol is present with significant surface area throughout the lower stratosphere, it should be very effective for heterogeneous reaction once temperatures drop. These surfaces, rather than PSCs, could host the initial conversion of Cl to its active form over the Antarctic.</t>
  </si>
  <si>
    <t>WOLFF, EW (corresponding author), BRITISH ANTARCTIC SURVEY,NAT ENVIRONM RES COUNCIL,HIGH CROSS,MADINGLEY RD,CAMBRIDGE CB3 0ET,ENGLAND.</t>
  </si>
  <si>
    <t>Wolff, Eric W/D-7925-2014; Mulvaney, Robert/K-3929-2012</t>
  </si>
  <si>
    <t>Wolff, Eric W/0000-0002-5914-8531; Mulvaney, Robert/0000-0002-5372-8148</t>
  </si>
  <si>
    <t>10.1029/91GL01158</t>
  </si>
  <si>
    <t>FR190</t>
  </si>
  <si>
    <t>WOS:A1991FR19000006</t>
  </si>
  <si>
    <t>HOFMANN, DJ; OLTMANS, SJ; DESHLER, T</t>
  </si>
  <si>
    <t>SIMULTANEOUS BALLOONBORNE MEASUREMENTS OF STRATOSPHERIC WATER-VAPOR AND OZONE IN THE POLAR-REGIONS</t>
  </si>
  <si>
    <t>ACID AEROSOL FORMATION; NITRIC-ACID; ARCTIC STRATOSPHERE; TRANSPORT; HOLE</t>
  </si>
  <si>
    <t>Vertical profiles of stratospheric water vapor and ozone were measured together at McMurdo and South Pole Stations in Antarctia, and at Kiruna, Sweden, on several occasions during the austral spring of 1990 and the boreal winter of 1991. The Antarctic data indicated that major dehydration had occurred on a continental scale over the winter stratospheric cloud formation period leaving only 2 to 3 ppmv water vapor between 11 and 19 km. Measurements before and after movement of the boundary of the polar vortex across McMurdo detected increases in both water vapor and ozone in the 17 to 20 km region. This injected layer was still observed at South Pole Station a month later suggesting continental proportions. In early November, with the vortex still intact, South Pole measurements indicated a substantial degree of inhomogeneity in both water vapor and ozone in the lower stratosphere. In comparison, stratospheric water vapor measurements in the Arctic gave values of 4 to 5 ppmv indicating the absence of the gross stratospheric dehydration effects obvious in the Antarctic, and they did not reveal significant structure except on one occasion with very cold temperatures (-90-degrees-C) at 25 km and nacreous cloud displays.</t>
  </si>
  <si>
    <t>UNIV WYOMING,DEPT PHYS &amp; ASTRON,LARAMIE,WY 82071</t>
  </si>
  <si>
    <t>University of Wyoming</t>
  </si>
  <si>
    <t>HOFMANN, DJ (corresponding author), NOAA,CLIMATE MONITORING &amp; DIAGN LAB,325 BROADWAY,BOULDER,CO 80303, USA.</t>
  </si>
  <si>
    <t>10.1029/91GL01301</t>
  </si>
  <si>
    <t>WOS:A1991FR19000007</t>
  </si>
  <si>
    <t>THOMAS, DJ; SCHIMEL, JP</t>
  </si>
  <si>
    <t>MARS AFTER THE VIKING MISSIONS - IS LIFE STILL POSSIBLE</t>
  </si>
  <si>
    <t>ICARUS</t>
  </si>
  <si>
    <t>CRYPTOENDOLITHIC MICROBIAL ENVIRONMENT; ANTARCTIC COLD DESERT; DRY VALLEYS; ROSS DESERT; TEMPERATURE-VARIATIONS; MICROORGANISMS; SURFACE; WATER; SOIL</t>
  </si>
  <si>
    <t>UNIV ALASKA,INST ARCTIC BIOL,FAIRBANKS,AK 99775</t>
  </si>
  <si>
    <t>University of Alaska System; University of Alaska Fairbanks</t>
  </si>
  <si>
    <t>THOMAS, DJ (corresponding author), UNIV ALASKA,DEPT BIOL &amp; WILDLIFE,FAIRBANKS,AK 99775, USA.</t>
  </si>
  <si>
    <t>Schimel, Joshua/AAE-7380-2019</t>
  </si>
  <si>
    <t>Schimel, Joshua/0000-0002-1022-6623</t>
  </si>
  <si>
    <t>ACADEMIC PRESS INC JNL-COMP SUBSCRIPTIONS</t>
  </si>
  <si>
    <t>SAN DIEGO</t>
  </si>
  <si>
    <t>525 B ST, STE 1900, SAN DIEGO, CA 92101-4495</t>
  </si>
  <si>
    <t>0019-1035</t>
  </si>
  <si>
    <t>Icarus</t>
  </si>
  <si>
    <t>10.1016/0019-1035(91)90018-O</t>
  </si>
  <si>
    <t>FQ205</t>
  </si>
  <si>
    <t>WOS:A1991FQ20500002</t>
  </si>
  <si>
    <t>BOYD, IL; LUNN, NJ; BARTON, T</t>
  </si>
  <si>
    <t>TIME BUDGETS AND FORAGING CHARACTERISTICS OF LACTATING ANTARCTIC FUR SEALS</t>
  </si>
  <si>
    <t>JOURNAL OF ANIMAL ECOLOGY</t>
  </si>
  <si>
    <t>EUPHAUSIA-SUPERBA DANA; SOUTH GEORGIA; ARCTOCEPHALUS-GAZELLA; ENERGETICS; KRILL; INVESTMENT; WEIGHT</t>
  </si>
  <si>
    <t>(1) We investigated time allocation to parental care ashore and foraging at sea by lactating Antarctic fur seals at Bird Island, South Georgia, during 1988-89 and 1989-90 and related this to foraging behaviour measured in terms of diving performance at sea and growth of pups. (2) The mean duration of foraging trips was 121 h and 100 h in 1988-89 and 1989-90, respectively, while periods ashore were 55 h and 45 h, respectively in the two years. There was a significant difference between these variables in the two years but there was no significant difference in the percentage of time spent at sea. In both years, there was significant variation between individuals in the foraging-attendance time budget. (3) There was a positive correlation between mean time spent ashore and mean time spent at sea for individual seals. The foraging-attendance patterns of seals changed significantly with time through lactation in one year of the study but not in the other. There was no effect of maternal age or size on foraging-attendance time budget. Duration of foraging trips or the period spent ashore had no effect on pup growth rate. (4) During short foraging trips (1-2 d) seals dived for a greater proportion of the time available for foraging than during longer foraging trips (&gt; 3 d). Seals fed predominantly on krill during both years. Most foraging occurred at night and this was reflected in diel variation in times of arrival and departure of seals from the pupping colony. Based on estimated swimming speed and travel times to and from Bird Island, it was estimated that seals were normally feeding between 60 and 90 km from Bird Island.</t>
  </si>
  <si>
    <t>BOYD, IL (corresponding author), BRITISH ANTARCTIC SURVEY,NERC,MADINGLEY RD,CAMBRIDGE CB3 0ET,ENGLAND.</t>
  </si>
  <si>
    <t>Lunn, Nicholas/0000-0003-0189-5494</t>
  </si>
  <si>
    <t>0021-8790</t>
  </si>
  <si>
    <t>J ANIM ECOL</t>
  </si>
  <si>
    <t>J. Anim. Ecol.</t>
  </si>
  <si>
    <t>10.2307/5299</t>
  </si>
  <si>
    <t>Ecology; Zoology</t>
  </si>
  <si>
    <t>Environmental Sciences &amp; Ecology; Zoology</t>
  </si>
  <si>
    <t>FT292</t>
  </si>
  <si>
    <t>WOS:A1991FT29200015</t>
  </si>
  <si>
    <t>CRICKMORE, RI; DUDENEY, JR; RODGER, AS</t>
  </si>
  <si>
    <t>VERTICAL THERMOSPHERIC WINDS AT THE EQUATORWARD EDGE OF THE AURORAL OVAL</t>
  </si>
  <si>
    <t>SEVERE MAGNETIC STORM; ANTARCTIC F-REGION; GEOMAGNETIC STORMS; GRAVITY-WAVES; SPORADIC-E; DYNAMICS; GENERATION; LATITUDES; PATTERNS; MOTIONS</t>
  </si>
  <si>
    <t>A study has been made of vertical thermospheric winds in the vicinity of Halley, Antarctica (75.5-degrees-S, 26.8-degrees-W; L = 4.2). Strong downward winds, up to 50 m s 1, are frequently observed when the station is located under the equatorward edge of the oval. Whether there is a net downwards motion throughout the night is discussed, and it is concluded that this is probable. The consequent effects upon thermospheric composition and ionospheric electron concentration are also discussed, and related to observations made at Halley.</t>
  </si>
  <si>
    <t>CRICKMORE, RI (corresponding author), BRITISH ANTARCTIC SURVEY, NAT ENVIRONM RES COUNCIL, MADINGLEY RD, CAMBRIDGE CB3 0ET, ENGLAND.</t>
  </si>
  <si>
    <t>JUN-JUL</t>
  </si>
  <si>
    <t>6-7</t>
  </si>
  <si>
    <t>10.1016/0021-9169(91)90076-J</t>
  </si>
  <si>
    <t>GM845</t>
  </si>
  <si>
    <t>WOS:A1991GM84500003</t>
  </si>
  <si>
    <t>BEGGS, HM</t>
  </si>
  <si>
    <t>CORRELATION BETWEEN VARIATIONS IN THE AMPLITUDE AND CHANGE IN PHASE PATH OF A RADIO SIGNAL REFLECTED FROM A TRAVELING IONOSPHERIC DISTURBANCE</t>
  </si>
  <si>
    <t>SYMP AT THE 1989 SUMMER MEETING OF THE INTERNATIONAL ASSOC OF GEOMAGNETISM AND AERONOMY : THERMOSPHERIC AND IONOSPHERIC DYNAMICS</t>
  </si>
  <si>
    <t>JUL, 1989</t>
  </si>
  <si>
    <t>ATMOSPHERIC GRAVITY-WAVES; MID-LATITUDES; PROPAGATION</t>
  </si>
  <si>
    <t>Analysis of data from an oblique HF phase path sounder deployed on sub-Antarctic Macquarie Island revealed quasi-periodic variations in the amplitude and change in phase path of the daytime radio echo when a travelling ionospheric disturbance (TID) was present at the point of reflection. The daytime amplitude records exhibit signatures of TIDs with a cut-off period at 23 min, whereas signatures appear in the daytime change in phase path records for TID periods up to 65 min. This phenomenon was investigated using ray-tracing analysis.</t>
  </si>
  <si>
    <t>BEGGS, HM (corresponding author), ANTARCTIC DIV,KINGSTON,TAS 7050,AUSTRALIA.</t>
  </si>
  <si>
    <t>10.1016/0021-9169(91)90085-L</t>
  </si>
  <si>
    <t>WOS:A1991GM84500012</t>
  </si>
  <si>
    <t>EASTMAN, JT; HIKIDA, RS</t>
  </si>
  <si>
    <t>SKIN STRUCTURE AND VASCULARIZATION IN THE ANTARCTIC NOTOTHENIOID FISH GYMNODRACO-ACUTICEPS</t>
  </si>
  <si>
    <t>JOURNAL OF MORPHOLOGY</t>
  </si>
  <si>
    <t>TILAPIA-MOSSAMBICA PETERS; FREEZING AVOIDANCE; MCMURDO SOUND; ANTIFREEZE GLYCOPEPTIDES; CHAENOCEPHALUS-ACERATUS; RESPIRATION; EPIDERMIS; ULTRASTRUCTURE; HISTOCHEMISTRY; GLYCOPROTEINS</t>
  </si>
  <si>
    <t>The scaleless notothenioid Gymnodraco acuticeps is a bottom dweller beneath the sea ice of McMurdo Sound, Antarctica. Gymnodraco experience unusual environmental conditions, including highly oxygenated subzero water. Skin morphology is evaluated with reference to its potential as a barrier to ice propagation and as a surface for cutaneous respiration. Light and electron microscopy and histochemistry reveal skin structure that is generally similar to that of other teleosts. In the epidermis, epithelial cells are arranged in nine to fifteen layers, and two types of mucous cells are also present. Large mucous cells are most common on external epidermal surfaces, whereas small cells are more frequent on internal epithelial surfaces. Epithelial cell junctions have extensive areas of desmosomes as well as interdigitations of the cell membranes, especially in the basal and midepidermis. The dermis consists of an exceptionally dense stratum compactum. The skin is thicker than that of Bovichtus, a scaleless temperate notothenioid from New Zealand. Mean skin thicknesses at sites on the trunk are 371-711-mu-m. With the exception of fins that contact the substrate, epidermal thickness between rays of most fins is 70-118-mu-m. The epithelial surfaces of the oral and branchial cavities are 27-50-mu-m thick. An unusual type of connective tissue is present beneath the epidermis of the pelvic fin. It contains abundant ground substance and is similar to mucous connective tissue of the mammalian umbilical cord. Perfusions of a microvascular filling agent reveal a moderately developed cutaneous vasculature. These vessels have the dimensions of capillaries (mean external diameter 11-mu-m). They are confined to the dermis and are more prominent on the head than on the trunk. The skin is secondary to the gills as a respiratory surface in Gymnodraco.</t>
  </si>
  <si>
    <t>OHIO UNIV, DEPT ZOOL &amp; BIOMED SCI, ATHENS, OH 45701 USA.</t>
  </si>
  <si>
    <t>Eastman, Joseph T/A-9786-2008; Eastman, Joseph T./O-6150-2019</t>
  </si>
  <si>
    <t>Eastman, Joseph T./0000-0003-3868-261X</t>
  </si>
  <si>
    <t>0362-2525</t>
  </si>
  <si>
    <t>1097-4687</t>
  </si>
  <si>
    <t>J MORPHOL</t>
  </si>
  <si>
    <t>J. Morphol.</t>
  </si>
  <si>
    <t>10.1002/jmor.1052080309</t>
  </si>
  <si>
    <t>Anatomy &amp; Morphology</t>
  </si>
  <si>
    <t>GA370</t>
  </si>
  <si>
    <t>WOS:A1991GA37000008</t>
  </si>
  <si>
    <t>KARENTZ, D; CLEAVER, JE; MITCHELL, DL</t>
  </si>
  <si>
    <t>CELL-SURVIVAL CHARACTERISTICS AND MOLECULAR RESPONSES OF ANTARCTIC PHYTOPLANKTON TO ULTRAVIOLET-B RADIATION</t>
  </si>
  <si>
    <t>JOURNAL OF PHYCOLOGY</t>
  </si>
  <si>
    <t>ANTARCTIC; CELL SIZE; DIATOMS; DNA REPAIR; OZONE DEPLETION; PHYTOPLANKTON; ULTRAVIOLET; UV-B</t>
  </si>
  <si>
    <t>INDUCED DNA DAMAGE; 6-4 PHOTOPRODUCTS; UV-B; PYRIMIDINE DIMERS; CYCLOBUTANE DIMERS; MARINE ORGANISMS; MAMMALIAN-CELLS; AMINO-ACIDS; OZONE HOLE; REPAIR</t>
  </si>
  <si>
    <t>Twelve species of Antarctic diatoms were studied to assess UV sensitivity in relation to cellular and molecular aspects of DNA damage and repair. Responses of cell survival, induction of DNA damage, and DNA repair capacity were determined. There was a wide range of interspecific UV-sensitivity among diatoms. D37 values (average fluence to kill one cell) ranged from 681 J.m-2 (most sensitive) to 25,338 J.m-2 (most resistant). Molecular analysis (by radioimmunoassay) of UV-induced DNA damage [induction of cys-syn cyclobutane dimers and pyrimidine (6-4) pyrimidone photoproducts] also revealed considerable variability among species [0.98-84 lesions.(10(8) daltons DNA)-1 induced by exposure to 2500 J.m-2]. Repair of DNA damage ranged from 0.18 to 2.72 lesions removed.(10(8) daltons DNA)-1 in 6 h; removal represented 0.72-73.5% of initial damage. Comparison of cellular responses associated with photoenhanced repair and nucleotide excision (dark) repair indicated that light-mediated correction of UV damage was an important factor in cell survival. There was a relationship between the number of photoproducts induced and cell survival, but not between repair efficiency and survival. The data also indicate a general dependence of photoproduct induction and D37 values on cell size and shape (expressed as the surface area:volume ratio which ranged from 0.07 to 0.66 between species) and suggest that these factors are indicators of UV sensitivity. Smaller cells with greater surface area:volume ratios sustained more damage per unit of DNA, had lower D37 values, and were more sensitive to UV exposure. The wide species variations observed in molecular and cellular responses to UV exposure emphasize the ecological implications of changes in natural UV regimes. These changes can act as determinants of cell size and taxonomic structure within phytoplankton communities and have as yet unknown effects on trophic interactions within the Antarctic ecosystem.</t>
  </si>
  <si>
    <t>KARENTZ, D (corresponding author), UNIV CALIF SAN FRANCISCO,RADIOBIOL &amp; ENVIRONM HLTH LAB,SAN FRANCISCO,CA 94143, USA.</t>
  </si>
  <si>
    <t>PHYCOLOGICAL SOC AMER INC</t>
  </si>
  <si>
    <t>810 EAST 10TH ST, LAWRENCE, KS 66044</t>
  </si>
  <si>
    <t>0022-3646</t>
  </si>
  <si>
    <t>J PHYCOL</t>
  </si>
  <si>
    <t>J. Phycol.</t>
  </si>
  <si>
    <t>10.1111/j.0022-3646.1991.00326.x</t>
  </si>
  <si>
    <t>FR239</t>
  </si>
  <si>
    <t>WOS:A1991FR23900003</t>
  </si>
  <si>
    <t>DIECK, IT</t>
  </si>
  <si>
    <t>CIRCANNUAL GROWTH RHYTHM AND PHOTOPERIODIC SORUS INDUCTION IN THE KELP LAMINARIA-SETCHELLII (PHAEOPHYTA)</t>
  </si>
  <si>
    <t>CIRCANNUAL-RHYTHMICITY; GROWTH RHYTHM; LAMINARIA SETCHELLII; PHAEOPHYTA; PHOTOPERIODISM; SEASONALITY; SORUS INDUCTION</t>
  </si>
  <si>
    <t>FLUCTUATING ANTARCTIC DAYLENGTHS; LONG-TERM CULTURE; SEASONAL GROWTH; LONGICRURIS; SACCHARINA; NITROGEN; GROENLANDICA; AVAILABILITY; PHYSIOLOGY; MACROALGAE</t>
  </si>
  <si>
    <t>Growth and reproduction of laboratory-grown sporophytes of Laminaria setchellii Silva were investigated in a tank system with controlled conditions of daylength, temperature, and nutrients (N and P). A circannual growth rhythm of the frond was detected under constant laboratory conditions. In continuous long-day and night-break conditions the period tau of the free-running rhythm varied between 11.3 and 17.3 months; in short-day conditions the frond grew indefinitely. The growth rhythm of individual plants could be synchronized by a simulated annual cycle of daylength with a period of T = 12 months. The four seasons of the year were simultaneously simulated by phase shifting the year were simultaneously simulated or 9 months in three out of four tanks. The annual growth cycle followed these phase shifts, and initiation of the new blade always started just after the winter daylength minimum. The formation of sori was induced by a genuine photoperiodic short-day reaction in 1- to 2-year-old plants. Sori became visible 9-14 weeks after transfer of individual plants from long-day to short-day conditions, whereas plants cultured in continuous long-day or night-break conditions remained sterile. Sporophytes with or without blades were able to continue growth or produce new blades in continuous darkness.</t>
  </si>
  <si>
    <t>DIECK, IT (corresponding author), BIOL ANSTALT HELGOLAND,ZENTRALE HAMBURG,NOTKESTR 31,W-2000 HAMBURG 52,GERMANY.</t>
  </si>
  <si>
    <t>10.1111/j.0022-3646.1991.00341.x</t>
  </si>
  <si>
    <t>WOS:A1991FR23900004</t>
  </si>
  <si>
    <t>LIZOTTE, MP; SULLIVAN, CW</t>
  </si>
  <si>
    <t>RATES OF PHOTOADAPTATION IN SEA ICE DIATOMS FROM MCMURDO SOUND, ANTARCTICA</t>
  </si>
  <si>
    <t>ANTARCTIC; DIATOM PHYSIOLOGY; ICE ALGAE; IRRADIANCE; PHOTOADAPTATION; PHOTOSYNTHESIS; SEA ICE</t>
  </si>
  <si>
    <t>MARINE PLANKTONIC DIATOM; PHYSIOLOGICAL-RESPONSES; DUNALIELLA-TERTIOLECTA; PACK ICE; LIGHT; ADAPTATION; IRRADIANCE; EDGE; PHOTOSYNTHESIS; PHYTOPLANKTON</t>
  </si>
  <si>
    <t>Sea ice microalgae are released from their relatively stable light environment to the water column seasonally, and any subsequent growth in a vertically mixed water column may depend, in part, on their photoadaptation rates. In this study we followed the time course of photoadaptation in natural sea ice algal communities from bottom ice and surface ice by measuring their photophysiological response to an artificial shift in the ambient irradiance field. Microalgae from under-ice habitats were incubated under full sunlight (LL-HL) and microalgae from surface ice habitats were incubated under artificial light to mimic under-ice irradiance (HL-LL). During 3- to 4-day time course studies, opposite shifts in chlorophyll: carbon, alpha, P(m)B, and I(k) were observed, depending on the direction of the irradiance change. First-order rate constants (k) ranged from 0.0067 to 0.29 h-1 for photosynthetic parameters, although P(m)B did not always show a clear change over time. Rates of photoadaptation for ice algae are comparable to k values reported for temperate phytoplankton, suggesting that sea ice algae may be equally capable of adapting to the light conditions experienced in a vertically mixed water column. This study presents the first evidence that sea ice microalgae are physiologically capable of adapting to a planktonic life and thus could serve as a seed population for polar marine phytoplankton blooms.</t>
  </si>
  <si>
    <t>UNIV SO CALIF,DEPT BIOL SCI,MARINE BIOL RES SECT,LOS ANGELES,CA 90089</t>
  </si>
  <si>
    <t>10.1111/j.0022-3646.1991.00367.x</t>
  </si>
  <si>
    <t>WOS:A1991FR23900007</t>
  </si>
  <si>
    <t>THOMPSON, D; HAMMOND, PS; NICHOLAS, KS; FEDAK, MA</t>
  </si>
  <si>
    <t>MOVEMENTS, DIVING AND FORAGING BEHAVIOR OF GRAY SEALS (HALICHOERUS-GRYPUS)</t>
  </si>
  <si>
    <t>ELEPHANT SEALS</t>
  </si>
  <si>
    <t>This study presents the first direct observations of the movements and behaviour of free-ranging grey seals at sea. Radio and ultrasonic transmitters were attached to three sub-adult male grey seals which were then tracked from a suitable vessel. Behaviour at sea fell into one of three categories: travelling between haul-outs, short duration trips, and resting adjacent to haul-out sites. Travelling was characterized by direct, relatively fast horizontal movement and by V-shaped dive profiles. During short duration trips the seals swam slower and invariably exhibited square-wave dive profiles, spending approximately 60% of total dive duration at the maximum depth. Resting involved shallow dives close to haul-out sites and an absence of directed lateral movement. The excellent navigational abilities of grey seals are illustrated by the rapid, direct swimming between distant haul-out sites. It is proposed that short duration trips are specifically for foraging because of their association with other piscivores, and because swimming was slow and mostly on or near the sea bed (grey seals are known to feed almost exclusively on demersal and benthic fish). These trips accounted for only 14% of the nine days that seal 1 was tracked. It is also proposed that the habit of diving of the sea bed whilst travelling between distant haul-out sites is to allow opportunistic foraging with only a small increase in total swimming distance.</t>
  </si>
  <si>
    <t>THOMPSON, D (corresponding author), BRITISH ANTARCTIC SURVEY,SEA MAMMAL RES UNIT,HIGH CROSS,MADINGLEY RD,CAMBRIDGE CB3 0ET,ENGLAND.</t>
  </si>
  <si>
    <t>Fedak, Michael/B-3987-2009</t>
  </si>
  <si>
    <t>Fedak, Michael/0000-0002-9569-1128</t>
  </si>
  <si>
    <t>10.1111/j.1469-7998.1991.tb04801.x</t>
  </si>
  <si>
    <t>FU873</t>
  </si>
  <si>
    <t>WOS:A1991FU87300005</t>
  </si>
  <si>
    <t>KOUBBI, P; IBANEZ, F; DUHAMEL, G</t>
  </si>
  <si>
    <t>ENVIRONMENTAL-INFLUENCES ON SPATIOTEMPORAL OCEANIC DISTRIBUTION OF ICHTHYOPLANKTON AROUND THE KERGUELEN ISLANDS (SOUTHERN-OCEAN)</t>
  </si>
  <si>
    <t>INDIAN SECTOR; BIOLOGY</t>
  </si>
  <si>
    <t>Ichthyoplankton of the oceanic zone surrounding the Kerguelen Islands (northern part of the Indian sector of the Southern Ocean) was studied. The results concerning both abundance and spatial distribution of fish eggs and larvae are discussed. Samples were collected during joint French-Soviet oceanographic cruises in summer, autumn and winter 1987 and summer 1988. The presence of the Antarctic Polar Front allowed us to show latitudinal distribution of the ichthyoplankton. Topography played an important role in separating mesopelagic and demersal species.</t>
  </si>
  <si>
    <t>CTR ETUD &amp; RECH OCEANOG VILLEFRANCHE SUR MER, ZOOL STN, F-06230 VILLEFRANCHE SUR MER, FRANCE</t>
  </si>
  <si>
    <t>KOUBBI, P (corresponding author), MUSEUM NATL HIST NAT, ICHTYOL GEN &amp; APPL LAB, 43 RUE CUVIER, F-75231 PARIS 05, FRANCE.</t>
  </si>
  <si>
    <t>Koubbi, Philippe/D-5873-2015</t>
  </si>
  <si>
    <t>10.3354/meps072225</t>
  </si>
  <si>
    <t>FR471</t>
  </si>
  <si>
    <t>Green Submitted, Bronze</t>
  </si>
  <si>
    <t>WOS:A1991FR47100003</t>
  </si>
  <si>
    <t>CRONAN, DS; HODKINSON, RA; MILLER, S</t>
  </si>
  <si>
    <t>MANGANESE NODULES IN THE EEZS OF ISLAND COUNTRIES IN THE SOUTHWESTERN EQUATORIAL PACIFIC</t>
  </si>
  <si>
    <t>4TH INTERNATIONAL WORKSHOP ON GEOLOGY, GEOPHYSICS AND MINERAL RESOURCES OF THE SOUTH PACIFIC</t>
  </si>
  <si>
    <t>AUG 25-29, 1989</t>
  </si>
  <si>
    <t>AUST NATL UNIV, DEPT GEOL, CANBERRA, AUSTRALIA</t>
  </si>
  <si>
    <t>AUST NATL UNIV, DEPT GEOL</t>
  </si>
  <si>
    <t>DEPOSITS; OCEAN</t>
  </si>
  <si>
    <t>Studies on polymetallic manganese nodules in south equatorial Pacific EEZ's between 0 and 20-degrees-S show that Ni and Cu reach their greatest combined abundances of over 2% between 2-degrees and 8-degrees-S on the southern margin of the equatorial zone of high biological productivity in the Cook, Line and Phoenix Island areas, as a result of biological fluxing of Ni and Cu to the nodules at and just below the calcium carbonate compensation depth (CCD). By contrast, Co reaches its greatest abundance of 0.6% south of 8-degrees-S in the Cook Islands area in what are believed to be slowly growing nodules on non-biogenic clays well below the CCD where little biological Co supply is likely. Nodule abundances are greatest (up to 30 kg/m2) in the Co-rich area, in part due to Antarctic Bottom Water (AABW) flow, giving highest overall metal quantities per square metre in the nodules there, particularly of Co. Ellice Islands nodules are different from those found in the other island groups studied in that they show features more typical of hydrogenetic ferromanganese oxide crusts than of diagenetically influenced nodules. There are approximately 110 x 10(6) t of combined Ni + Cu + Co expressed as Ni equivalent in the Cook Islands EEZ nodules, approximately 12 x 10(6) t in Phoenix Islands nodules and approximately 1.4 x 10(6) t in Ellice Islands nodules, in areas of &gt; 5 kg/m2 nodule abundance.</t>
  </si>
  <si>
    <t>CRONAN, DS (corresponding author), UNIV LONDON IMPERIAL COLL SCI &amp; TECHNOL,DEPT GEOL,MARINE MINERAL RESOURCES PROGRAMME,LONDON SW7 2BP,ENGLAND.</t>
  </si>
  <si>
    <t>10.1016/0025-3227(91)90114-J</t>
  </si>
  <si>
    <t>FY078</t>
  </si>
  <si>
    <t>WOS:A1991FY07800017</t>
  </si>
  <si>
    <t>MIYAMOTO, M</t>
  </si>
  <si>
    <t>THERMAL METAMORPHISM OF CI AND CM CARBONACEOUS CHONDRITES - AN INTERNAL HEATING MODEL</t>
  </si>
  <si>
    <t>METEORITES; BANDS</t>
  </si>
  <si>
    <t>Infrared diffuse reflectance spectra were measured for several thermally metamorphosed carbonaceous chondrites with CI-CM affinities which were recently found from Antarctica. Compared with other CI or CM carbonaceous chondrites, these Antarctic carbonaceous chondrites show weaker absorption bands near 3-mu-m due to hydrous minerals, and weaker absorption bands near 6.9-mu-m due to carbonates, interpreted as thermal metamorphic features. These absorption bands also disappear in the spectra of samples of the Murchison (CM) carbonaceous chondrite heated above 500-degrees-C, implying that the metamorphic temperatures of the Antarctic carbonaceous chondrites considered here were higher than about 500-degrees-C. Model calculations were performed to study thermal metamorphism of carbonaceous chondrites in a parent body internally heated by the decay of the extinct nuclide Al-26. The maximum temperature of the interior of a body more than 20 km in radius is 500-700-degrees-C for the bulk Al contents of CI and CM carbonaceous chondrites, assuming a ratio of Al-26/Al-27 = 5 x 10(-6) which has been previously proposed for an ordinary-chondrite parent body. The metamorphic temperatures experienced by the Antarctic carbonaceous chondrites considered here may be attainable by an internally heated body with an Al-26/Al-27 ratio similar to that inferred for an ordinary-chondrite parent body.</t>
  </si>
  <si>
    <t>MIYAMOTO, M (corresponding author), UNIV TOKYO,DEPT PURE &amp; APPL SCI,TOKYO 153,JAPAN.</t>
  </si>
  <si>
    <t>10.1111/j.1945-5100.1991.tb01026.x</t>
  </si>
  <si>
    <t>FU416</t>
  </si>
  <si>
    <t>WOS:A1991FU41600004</t>
  </si>
  <si>
    <t>TAKEDA, H; GRAHAM, AL</t>
  </si>
  <si>
    <t>DEGREE OF EQUILIBRATION OF EUCRITIC PYROXENES AND THERMAL METAMORPHISM OF THE EARLIEST PLANETARY CRUST</t>
  </si>
  <si>
    <t>The pyroxenes in two new monomict eucrites from Antarctica, Yamato 791186 and Yamato 792510, have been studied and compared with those of other Antarctic and non-Antarctic eucrites. The purpose of this study is to identify compositional and textural relationships shown by these pyroxenes which may be used as indicators of the thermal history of the meteorite. An attempt is made, using petrographic and compositional criteria, to distinguish between the initial cooling history and subsequent thermal events. We suggest that it is possible to identify stages of thermal metamorphism which may be used to indicate the conditions on the surface and crust of the parent body. A picture of the geological setting of the HED (Howardites, Eucrites, Diogenites) parent body is proposed, for which thermal metamorphism by impact heating is an important process.</t>
  </si>
  <si>
    <t>NAT HIST MUSEUM,DEPT MINERAL,LONDON SW7 5BD,ENGLAND</t>
  </si>
  <si>
    <t>Natural History Museum London</t>
  </si>
  <si>
    <t>TAKEDA, H (corresponding author), UNIV TOKYO,FAC SCI,INST MINERAL,TOKYO 113,JAPAN.</t>
  </si>
  <si>
    <t>10.1111/j.1945-5100.1991.tb01028.x</t>
  </si>
  <si>
    <t>WOS:A1991FU41600006</t>
  </si>
  <si>
    <t>BENOIT, PH; SEARS, H; SEARS, DWG</t>
  </si>
  <si>
    <t>THERMOLUMINESCENCE SURVEY OF 12 METEORITES COLLECTED BY THE EUROPEAN 1988 ANTARCTIC METEORITE EXPEDITION TO ALLAN-HILLS AND THE IMPORTANCE OF ACID WASHING FOR THERMOLUMINESCENCE SENSITIVITY MEASUREMENTS</t>
  </si>
  <si>
    <t>THERMO-LUMINESCENCE; ORDINARY CHONDRITES; HISTORY</t>
  </si>
  <si>
    <t>Natural and induced thermoluminescence (TL) data are reported for 12 meteorites recovered from the Allan Hills region of Antarctica by the European field party during the 1988/89 field season. The samples include one with extremely high natural TL, ALH88035, suggestive of exposure to unusually high radiation doses (i.e., low degrees of shielding), and one, ALH88034, whose low natural TL suggests reheating within the last 10(5) years. The remainder have natural TL values suggestive of terrestrial ages similar to those of other meteorites from Allan Hills. ALH88015 (L6) has induced TL data suggestive of intense shock. TL sensitivities of these meteorites are generally lower than observed falls of their petrologic types, as is also observed for Antarctic meteorites in general. Acid-washing experiments indicate that this is solely the result of terrestrial weathering rather than a nonterrestrial Antarctic-non-Antarctic difference. However, other TL parameters, such as natural TL and induced peak temperature-width, are unchanged by acid washing and are sensitive indicators of a meteorite's metamorphic and recent radiation history.</t>
  </si>
  <si>
    <t>BENOIT, PH (corresponding author), UNIV ARKANSAS,DEPT CHEM &amp; BIOCHEM,COSMOCHEM GRP,FAYETTEVILLE,AR 72701, USA.</t>
  </si>
  <si>
    <t>10.1111/j.1945-5100.1991.tb01032.x</t>
  </si>
  <si>
    <t>WOS:A1991FU41600010</t>
  </si>
  <si>
    <t>BUMA, AGJ; BANO, N; VELDHUIS, MJW; KRAAY, GW</t>
  </si>
  <si>
    <t>COMPARISON OF THE PIGMENTATION OF 2 STRAINS OF THE PRYMNESIOPHYTE PHAEOCYSTIS SP</t>
  </si>
  <si>
    <t>NETHERLANDS JOURNAL OF SEA RESEARCH</t>
  </si>
  <si>
    <t>SPRING BLOOM; NORTH-SEA; PHOTOSYNTHETIC PIGMENTS; COASTAL WATERS; POUCHETII PRYMNESIOPHYCEAE; ALGAL CAROTENOIDS; BATCH CULTURES; EUPHOTIC ZONE; HPLC ANALYSIS; GERMAN BIGHT</t>
  </si>
  <si>
    <t>Two strains of Phaeocystis sp., one isolated from the Weddell Sea region (Antarctica) and one from the North Sea, were compared for their growth characteristics and pigmentation during growth in batch cultures. Experiments were performed starting with identical nutrient and light conditions at 2-degrees-C, 7-degrees-C and 10-degrees-C. Division rates ranged from 0.17 to 0.94 d-1 depending on strain and temperature: the Antarctic strain grew fastest at 2-degrees-C (mu = 0.71 d-1), the strain from the North Sea at 10-degrees-C (mu = 0.94 d-1). Growth phase, phase in the diurnal cycle and temperature influenced the 19'hexanoyloxyfucoxanthin to chlorophyll a ratio in both strains. Large differences in this ratio were found between flagellates and colony cells from the same strain. Despite variability within each strain, mean levels of 19'hexanoyloxyfucoxanthin were always higher in the Antarctic strain. Another fucoxanthin-related pigment, 19'butanoyloxyfucoxanthin, showed the same trends during growth as 19'hexanoyloxyfucoxanthin in the Antarctic strain but was undetectable in the strain isolated from the North Sea. A comparison was made with field data collected during the Phaeocystis blooming period in the coastal zone of the North Sea. During this period relative amounts of 19'hexanoyloxyfucoanthin as well as the absence of 19'butanoyloxyfucoxanthin matched with the results from the North Sea strain in culture. Environmental factors influence pigment content and ratio, yet the two investigated Phaeocystis strains can be distinguished on the basis of their pigment characteristics.</t>
  </si>
  <si>
    <t>NATL INST OCEANOG,KARACHI,PAKISTAN</t>
  </si>
  <si>
    <t>PCSIR Laboratories Complex</t>
  </si>
  <si>
    <t>BUMA, AGJ (corresponding author), NETHERLANDS INST SEA RES,POB 59,1790 AB DEN BURG,NETHERLANDS.</t>
  </si>
  <si>
    <t>Buma, Anita GJ/E-8372-2015</t>
  </si>
  <si>
    <t>NETHERLANDS INST SEA RES</t>
  </si>
  <si>
    <t>TEXEL</t>
  </si>
  <si>
    <t>PO BOX 59 1790 AB DEN BURG, TEXEL, NETHERLANDS</t>
  </si>
  <si>
    <t>0077-7579</t>
  </si>
  <si>
    <t>NETH J SEA RES</t>
  </si>
  <si>
    <t>Neth. J. Sea Res.</t>
  </si>
  <si>
    <t>10.1016/0077-7579(91)90010-X</t>
  </si>
  <si>
    <t>FY011</t>
  </si>
  <si>
    <t>WOS:A1991FY01100005</t>
  </si>
  <si>
    <t>OKAMORI, K; TANAKA, S; HASHIMOTO, Y</t>
  </si>
  <si>
    <t>TRANSPORT OF SOIL PARTICLES AND POLLUTANTS TO THE OCEAN AND THEIR CONCENTRATION DISTRIBUTION IN THE MARINE ATMOSPHERE - A STUDY OF MARINE AEROSOLS COLLECTED ON BOARD THE ANTARCTIC OBSERVATION SHIP SHIRASE</t>
  </si>
  <si>
    <t>NIPPON KAGAKU KAISHI</t>
  </si>
  <si>
    <t>Japanese</t>
  </si>
  <si>
    <t>DIMETHYL SULFIDE</t>
  </si>
  <si>
    <t>In order to investigate the transport of soil particles and pollutants to the ocean and their concentration distribution in the marine atmosphere, atmospheric concentrations of Al, Si, Fe, S and Cl were measured in the Pacific Ocean, the Indian Ocean and the Antarctic Ocean. The marine aerosol samples, collected on board the Antarctic observation ship ''Shirase'', were analysed by X-ray fluorescence analysis. The samples were taken every day by the low volume air sampler at the flow rate of 20 approximately 30 l/min, during the cruises of ''Shirase'' from Tokyo to Fremantle in November 1988, from Fremantle to Syowa station in December 1988 and from Syowa station to Sydney in March 1989. As a result, the average concentrations of soil derived elements were 11.9 ng/m3 for Al, 50.6 ng/m3 for Si, 12.6 ng/m3 for Fe, over the western Pacific Ocean between Tokyo and Fremantle. These values were so low as 1/100 of atmospheric concentration in the land. Especially, over the Indian Ocean and the Antarctic Ocean between Fremantle and Syowa station, concentrations were very low, 6.5 ng/m3 for Al, 13.4 ng/m3 for Si, 3.5 ng/m3 for Fe with average. It is considered that these values are the background concentrations of soil derived elements in the marine atmosphere. The main source of S and Cl in the marine atmosphere is sea salt. Therefore, a strong correlation between concentrations of S and Cl was observed over the Indian Ocean and the Antarctic Ocean. However, over the western Pacific Ocean between Tokyo and Fremantle, a correlation between concentrations of S and Cl was not observed. The concentration of S was highly correlated with that of soil derived elements. The western Pacific Ocean was not far from the land such as Asia Continent and Southeast Asia. It is considered that S orignated from oil burning in East Asia and Southeast Asia with soil particles. The marine atmosphere over the western Pacific Ocean is strongly influenced by anthropogenic sources in the land.</t>
  </si>
  <si>
    <t>OKAMORI, K (corresponding author), KEIO UNIV,FAC SCI &amp; TECHNOL,DEPT APPL CHEM,KOHOKU KU,YOKOHAMA,KANAGAWA 223,JAPAN.</t>
  </si>
  <si>
    <t>CHEMICAL SOC JAPAN</t>
  </si>
  <si>
    <t>TOKYO</t>
  </si>
  <si>
    <t>1-5 KANDA-SURUGADAI CHIYODA-KU, TOKYO 101, JAPAN</t>
  </si>
  <si>
    <t>0369-4577</t>
  </si>
  <si>
    <t>Nippon Kagaku Kaishi</t>
  </si>
  <si>
    <t>10.1246/nikkashi.1991.759</t>
  </si>
  <si>
    <t>Chemistry, Multidisciplinary</t>
  </si>
  <si>
    <t>FV244</t>
  </si>
  <si>
    <t>WOS:A1991FV24400007</t>
  </si>
  <si>
    <t>MATSUZAKI, A</t>
  </si>
  <si>
    <t>STRATOSPHERIC OZONE IN LOW-LATITUDE NORTHERN-HEMISPHERE IN APRIL 1984</t>
  </si>
  <si>
    <t>The stratospheric ozone significantly protects the life from the harmful ultra-violet solar radiation. In a broad way, stratospheric ozone is produced in a low-latitude region, transported to polar regions, stored, then becomes extinct there. The decrease in ozone concentration in the antarctic region is watched in recent years, but the ozone trend in the low-latitude region, which is the ozone yielding region, is no less important. Dutch's model in 1966 indicates that the total column ozone in the low-lattitude northern hemisphere in April is less in the half-circle region around 180-degrees of longitude than in the half-circle region around 0-degrees, and there is the high-density region around 90-degrees. The cause for this distribution has not been manifested yet; They suppose that it is due to topographical effects on the atmospheric circulation. In the present study, we analyze the stratospheric ozone distribution in the low-latitude northern hemisphere by using the data from LAS (Limb-Atmospheric Infrared Spectrometer), which was born on the satellite ''OHZORA''(EXOS-C). We confirm that the longitudinal distribution of the total column ozone near surface is essentially in good agreement with Dutch's model and TOMS data. We could obtain the distribution maps at various altitudes. The altitude distribution indicates that the longitudinal variation is large at 40 km and 30 km, where the chemical process in ozone production is important. The longitudinal distributions at these altitudes are very similar to the total ozone distribution. This results indicate that the ozone distribution cannot be explained only by the topographical effect on the atmospheric circulation, and that longitudinal effects on the ozone chemistry in the upper stratosphere are significant. A hypothetical model is described for the present results.</t>
  </si>
  <si>
    <t>MATSUZAKI, A (corresponding author), INST SPACE &amp; ASTRONAUT SCI,SAGAMIHARA 229,JAPAN.</t>
  </si>
  <si>
    <t>10.1246/nikkashi.1991.777</t>
  </si>
  <si>
    <t>WOS:A1991FV24400011</t>
  </si>
  <si>
    <t>RYAN, PG; MOLONEY, CL</t>
  </si>
  <si>
    <t>PREY SELECTION AND TEMPORAL VARIATION IN THE DIET OF SUB-ANTARCTIC SKUAS AT INACCESSIBLE ISLAND, TRISTAN-DA-CUNHA</t>
  </si>
  <si>
    <t>OSTRICH</t>
  </si>
  <si>
    <t>More than 2 500 prey items of Subantarctic Skuas Catharacta antarctica were identified from regurgitated pellets collected at a roost of non-breeding skuas during summer 1989-90 at West Point. Inaccessible Island. Most prey items (96,5%) were birds, primarily burrow-nesting procellariiforms. Sixteen bird species were recorded in the diet, but five species accounted for 94,6% of identifiable prey remains: Whitebellied Storm Petrel Fregetta grallaria (53,5%), Whitefaced Storm Petrel Pelagodroma marina (15,1%), Broadbilled Prion Pachyptila vittata (14,0%), Great Shearwater Puffinus gravis (7,3%), and Common Diving Petrel Pelecanoides urinatrix (4,7%). Petrel chicks were important in the diet, particularly Great Shearwaters. The main non-avian prey were fish and goose barnacles Lepas sp., but their importance may have been underestimated. The remains of a rat Rattus sp. presumably were derived from the neighbouring island of Tristan da Cunha; rats are not known to occur on Inaccessible Island. Prey size affected seabird availability to skuas, and dietary composition varied throughout the summer in relation to seabird breeding cycles. Both these factors reduce the value of skua diet as an indicator of the relative abundances of burrow-nesting petrels. There was no correlation between skua diet and estimates of breeding bird abundance, but this may be a consequence of studying non-breeding skuas. Subantarctic Skua diet in 1989-90 was similar to that recorded in previous years, with consistent seasonal trends between years.</t>
  </si>
  <si>
    <t>RYAN, PG (corresponding author), UNIV CAPE TOWN,FITZPATRICK INST,RONDEBOSCH 7700,SOUTH AFRICA.</t>
  </si>
  <si>
    <t>Moloney, Coleen/B-4363-2009</t>
  </si>
  <si>
    <t>Moloney, Coleen/0000-0001-6663-8814</t>
  </si>
  <si>
    <t>SOUTH AFRICAN ORNITHOL SOC</t>
  </si>
  <si>
    <t>GREENSIDE</t>
  </si>
  <si>
    <t>PO BOX 84394, GREENSIDE 2034, SOUTH AFRICA</t>
  </si>
  <si>
    <t>0030-6525</t>
  </si>
  <si>
    <t>Ostrich</t>
  </si>
  <si>
    <t>10.1080/00306525.1991.9639641</t>
  </si>
  <si>
    <t>Ornithology</t>
  </si>
  <si>
    <t>HF067</t>
  </si>
  <si>
    <t>WOS:A1991HF06700009</t>
  </si>
  <si>
    <t>GUTT, J</t>
  </si>
  <si>
    <t>ON THE DISTRIBUTION AND ECOLOGY OF HOLOTHURIANS IN THE WEDDELL SEA (ANTARCTICA)</t>
  </si>
  <si>
    <t>Species composition and ecology of holothurians on 52 stations in the Weddell Sea are described. A total of 26,833 specimens, belonging to 32 species, 22 genera, 7 families and 5 orders were collected during the Polarstern cruises ANT I, ANT II and ANT III. Two distinct groups showing different distributions, were identified by cluster analysis. In the first group, the majority of species belongs to the Aspidochirotacea and Elasipodida. They are adapted to soft bottoms and found at the base of the Antarctic Peninsula, in the Gould Bay area and in the Filchner Depression. The other group consists mainly of species belonging to the Dendrochirotida and individual representatives of the remaining orders. Substrates are sand, hard bottom and biogenic structures. This group maintains a higher species diversity, has a preference for shallower depths and has more species than the soft bottom group. A description of different spatial niches for several holothurians was possible using morphological features together with information obtained from under-water photographs. A comparison of the Weddell Sea species with those from East Antarctica and the area around the Antarctic Peninsula revealed close similarities for the depth range between 160 and 700 m.</t>
  </si>
  <si>
    <t>UNIV KIEL, INST POLAROKOL, W-2300 KIEL 1, GERMANY</t>
  </si>
  <si>
    <t>University of Kiel</t>
  </si>
  <si>
    <t>Gutt, Julian/0000-0003-3773-9370</t>
  </si>
  <si>
    <t>FU687</t>
  </si>
  <si>
    <t>WOS:A1991FU68700001</t>
  </si>
  <si>
    <t>LANCRAFT, TM; HOPKINS, TL; TORRES, JJ; DONNELLY, J</t>
  </si>
  <si>
    <t>OCEANIC MICRONEKTONIC MACROZOOPLANKTONIC COMMUNITY STRUCTURE AND FEEDING IN ICE COVERED ANTARCTIC WATERS DURING THE WINTER (AMERIEZ 1988)</t>
  </si>
  <si>
    <t>WESTERN WEDDELL SEA; MIDWATER FOOD WEB; SOUTHERN-OCEAN; ZOOPLANKTON COMMUNITY; MESOPELAGIC FISHES; EDGE ZONE; KRILL; METABOLISM; VICINITY; SUMMER</t>
  </si>
  <si>
    <t>Fifty-seven species of oceanic micronekton and macrozooplankton were collected under pack ice during the winter in the vicinity of the Weddell-Scotia Confluence with a modified opening-closing Tucker trawl. The majority of the 57 species did not vertically migrate and lived deeper during the winter than during the spring or fall. However, despite the short day length, several of the most common mesopelagic fish and crustaceans did migrate. Fish moved into shallower depths at night but apparently most did not continue into the near-freezing upper mixed layer, leaving that zone to the migratory crustaceans. In the upper 1000 m, the dominant species were, in order of decreasing biomass, Euphausia superba, the cnidarian Atolla wyvillei, the ctenophore Beroe sp., and the mesopelagic fish Electrona antarctica, Bathylagus antarcticus and Gymnoscopelus braueri. Thysanoessa macrura and Salpa thompsoni were biomass subdominants. The majority of the dominant species showed little seasonal differences in biomass. However, the biomass of gelatinous species varied considerably with A. wyvillei and Beroe sp. being most abundant and S. thompsoni least abundant during the winter. Incidence of food in the stomachs in several important species was low, suggesting a low impact on their zooplankton prey. Specimens of S. thompsoni had high quantities of food in their guts but this species was uncommon so its net impact would also have been low. Euphausia superba and the three common mesopelagic fish had significantly lower stomach fullness ratings during the winter than during the fall, suggesting an overall decrease in feeding activity of dominant species during the winter.</t>
  </si>
  <si>
    <t>LANCRAFT, TM (corresponding author), UNIV S FLORIDA,DEPT MARINE SCI,140 7TH AVE S,ST PETERSBURG,FL 33701, USA.</t>
  </si>
  <si>
    <t>WOS:A1991FU68700002</t>
  </si>
  <si>
    <t>ARNTZ, WE; GORNY, M</t>
  </si>
  <si>
    <t>SHRIMP (DECAPODA, NATANTIA) OCCURRENCE AND DISTRIBUTION IN THE EASTERN WEDDELL SEA, ANTARCTICA</t>
  </si>
  <si>
    <t>SOUTHERN-OCEAN</t>
  </si>
  <si>
    <t>108 successful ground and Agassiz trawl catches were taken between 155 and 2031 m depth in the eastern Weddell Sea on board RV Polarstern in spring and summer (October-February) 1985-1989. In addition, 7 hauls were taken with a semipelagic trawl. Only 19 hauls (16.5%) contained no shrimps. The others yielded large numbers of Notocrangon antarcticus, Chorismus antarcticus, and Nematocarcinus lanceopes as well as 20 Lebbeus antarcticus and 11 specimens of an Eualus species new to science. 8 Pasiphaea scotiae were caught in a pelagic krill trawl. No reptant decapod crustaceans were detected in the study area. Shrimp densities determined from trawl catches were lower than estimates derived from underwater photography but in the same order of magnitude. Although yields of the three common shrimp species in some cases exceeded 20 kg per 0.5 h haul, shrimp stocks in the area cannot be considered to be of commercial significance. A wider geographical distribution and greater frequency of shrimps in high Antarctic waters was found than described hitherto. There was considerable variation in numbers, sex composition, occurrence at different depths, and size-frequency distributions. C. antarcticus and N. antarcticus grow to a larger size compared with individuals from the Antarctic Peninsula area. Within the area of investigation, length frequency distributions are skewed towards larger sizes at higher latitudes. In the eastern Weddell Sea larger specimens of the three common species live at greater depths than smaller individuals. Potential reasons for these differences are discussed.</t>
  </si>
  <si>
    <t>ARNTZ, WE (corresponding author), ALFRED WEGENER INST POLAR &amp; MARINE RES,COLUMBUSSTR,W-2850 BREMERHAVEN,GERMANY.</t>
  </si>
  <si>
    <t>WOS:A1991FU68700003</t>
  </si>
  <si>
    <t>JOHNSEN, G; HEGSETH, EN</t>
  </si>
  <si>
    <t>PHOTOADAPTATION OF SEA-ICE MICROALGAE IN THE BARENTS SEA</t>
  </si>
  <si>
    <t>PHOTOSYNTHESIS-IRRADIANCE RELATIONSHIPS; MCMURDO SOUND; GROWTH-RATE; ANTARCTIC PHYTOPLANKTON; MARINE-PHYTOPLANKTON; SKELETONEMA-COSTATUM; CHEMICAL-COMPOSITION; LIGHT-ABSORPTION; ACTION SPECTRA; QUANTUM YIELD</t>
  </si>
  <si>
    <t>Variations in under-ice scalar irradiance, P vs I parameters and the CHLa C-1 ratio of natural assemblages of sea-ice microalgae from the Barents Sea growing at - 1.8-degrees-C in May and September 1988 are described, including one diurnal station. CHLa C-1 ratios of 0.031-0.071 mg mg-1 indicate shade adaptated assemblages both in May and September. Values for alpha-B (photosynthetic efficiency) were generally low, e.g. 0.0025-0.0078 mg C (mg CHLa)-1 h-1 (mu-mol m-2 s-1)-1, and should be typical for self-shaded algae in mats or aggregates of about 4 mm thickness. Provided no self shading and the typical spectral distribution of light under ice without algae, alpha-B would, however, be about 2.5 times higher. Photoinhibition of the photosynthetic response was negligible. Maximum carbon uptake P(m)B was 0.15-0.24 and 0.032-0.088 mg C (mg CHLa)-1 h-1 in May and September, respectively. Diurnal variations were small, particularly for P(m)B. Calculations of the maximum specific gross growth rate yielded an upper limit of 0.20-0.24 and 0.01-0.04 d-1 for assemblages in May and September, respectively; the latter may have been in a resting stage.</t>
  </si>
  <si>
    <t>UNIV TROMSO,NORWEGIAN COLL FISHERIES SCI,N-9000 TROMSO,NORWAY</t>
  </si>
  <si>
    <t>UiT The Arctic University of Tromso</t>
  </si>
  <si>
    <t>JOHNSEN, G (corresponding author), UNIV TRONDHEIM,MUSEUM,TRONDHJEM BIOL STN,BVNESVEIEN 46,N-7018 TRONDHEIM,NORWAY.</t>
  </si>
  <si>
    <t>Johnsen, Geir/A-1689-2009</t>
  </si>
  <si>
    <t>WOS:A1991FU68700004</t>
  </si>
  <si>
    <t>WILLIAMS, TD; CROXALL, JP</t>
  </si>
  <si>
    <t>CHICK GROWTH AND SURVIVAL IN GENTOO PENGUINS (PYGOSCELIS-PAPUA) - EFFECT OF HATCHING ASYNCHRONY AND VARIATION IN FOOD-SUPPLY</t>
  </si>
  <si>
    <t>In the gentoo penguin, Pygoscelis papua, we examined the effects of intra-clutch egg size differences and hatching asynchrony on differential chick growth and survival (including post-fledging survival), in five years for which indices of food supply were available. An initial size hierarchy within-broods at hatching was due to hatching asynchrony not intra-clutch egg size differences. In 1988 only (a 'poor' food year), the weight advantage gained by the first-hatched (A) chick persisted to the end of brooding (30 days), with more second-hatched (B) chicks dying. There was no difference between A- and B-chick weights at fledging (60 days) or in overall chick survival between synchronous and asynchronous broods in any year. Post-fledging survival (measured in one year) was not related to fledging weight or hatching order. These results provide only partial support for the hypothesis that gentoo penguins operate a brood reduction strategy to optimise chick survival in years of low food availability. We suggest that hatching asynchrony in gentoo penguins may result from selection to keep the first egg warm as soon as it is laid, due to extreme low ambient temperatures.</t>
  </si>
  <si>
    <t>BRITISH ANTARCTIC SURVEY, NERC, MADINGLEY RD, CAMBRIDGE CB3 0ET, ENGLAND</t>
  </si>
  <si>
    <t>WOS:A1991FU68700006</t>
  </si>
  <si>
    <t>ULLRICH, B; STORCH, V; MARSCHALL, HP</t>
  </si>
  <si>
    <t>MICROSCOPIC ANATOMY, FUNCTIONAL-MORPHOLOGY, AND ULTRASTRUCTURE OF THE STOMACH OF EUPHAUSIA-SUPERBA DANA (CRUSTACEA, EUPHAUSIACEA)</t>
  </si>
  <si>
    <t>ANTARCTIC KRILL; NYCTIPHANES-AUSTRALIS; GASTRIC MILL; MOLT</t>
  </si>
  <si>
    <t>Microscopic anatomy, functional morphology, and ultrastructure of the stomach of the antarctic krill Euphausia superba Dana were investigated by means of serial sections, scanning and transmission electron microscopy, and video technique. A separation of the stomach into an anterior part, called cardia, and a posterior part, called pylorus, became evident. Protrusions of the stomach into the midgut form the third region, called the funnel. The interior of the cardia is dominated by the two lateralia, originating from the side walls of the stomach. At their undersurface, they bear the primary filter. It separates the dorsal food channel from the ventral filtration channel, which is divided into two channels by a ventromedian ridge, the anteromedianum. Within the pylorus, the inferolateralia act in sealing the food channel from the filtration channel. In contrast to many other Malacostraca, the inferomedianum bears no secondary filter. During live observations, the stomach of Euphausia superba shows distinct pumping phases. A comparison of the structure of the stomach with data obtained from other Crustacea will lead to a better understanding about the relationships between the Malacostraca.</t>
  </si>
  <si>
    <t>ULLRICH, B (corresponding author), UNIV HEIDELBERG,INST ZOOL 1,NEUENHEIMER FELD 230,W-6900 HEIDELBERG,GERMANY.</t>
  </si>
  <si>
    <t>Marschall, Hans-Peter/AAT-5827-2021</t>
  </si>
  <si>
    <t>WOS:A1991FU68700007</t>
  </si>
  <si>
    <t>PRESTVIK, T; DUNCAN, RA</t>
  </si>
  <si>
    <t>THE GEOLOGY AND AGE OF PETER I OY, ANTARCTICA</t>
  </si>
  <si>
    <t>POLAR RESEARCH</t>
  </si>
  <si>
    <t>The island Peter I Oy is located in the Bellinghausen Sea 400 km off the coast of West Antarctica. It is situated at the transition between oceanic and contintental crust close to a former transform fault, the Tharp fracture zone. The island is completely volcanic, consisting of predominantly alkali basalt and hawaiite and some more evolved rocks. Sampling done by the Aurora expedition in 1987 has made dating and detailed petrological studies possible. The island appears to be much younger (&lt; 0.5 Ma) than previously believed. However, the volcanic activity responsible for this oceanic island may have lasted for 10-20 Ma. Volcanic activity at the island thus took place at the same time as post-subduction rift-related volcanism took place along the Antarctic Peninsula and in Marie Byrd Land. However, the petrologic data indicate that this may be coincidental and that the Peter I Oy activity is independent and related to transtensional rifting along the Tharp fracture zone.</t>
  </si>
  <si>
    <t>PRESTVIK, T (corresponding author), UNIV TRONDHEIM,DEPT GEOL &amp; MINERAL RESOURCES ENGN,N-7034 TRONDHEIM,NORWAY.</t>
  </si>
  <si>
    <t>Duncan, Robert A/A-2168-2013</t>
  </si>
  <si>
    <t>NORWEGIAN POLAR INST</t>
  </si>
  <si>
    <t>OSLO</t>
  </si>
  <si>
    <t>POSTBOKS 5072 MAJORSTUA, 1330 OSLO, NORWAY</t>
  </si>
  <si>
    <t>0800-0395</t>
  </si>
  <si>
    <t>POLAR RES</t>
  </si>
  <si>
    <t>Polar Res.</t>
  </si>
  <si>
    <t>10.1111/j.1751-8369.1991.tb00404.x</t>
  </si>
  <si>
    <t>Ecology; Geosciences, Multidisciplinary; Oceanography</t>
  </si>
  <si>
    <t>Environmental Sciences &amp; Ecology; Geology; Oceanography</t>
  </si>
  <si>
    <t>FX457</t>
  </si>
  <si>
    <t>WOS:A1991FX45700007</t>
  </si>
  <si>
    <t>COOPER, J; SIEGFRIED, WR; RYAN, PG; CRAFFORD, JE; STOCK, WD</t>
  </si>
  <si>
    <t>EFFECTS OF ORNITHOGENIC PRODUCTS ON ECOSYSTEM STRUCTURE AND FUNCTIONING - A NEW SOUTH-AFRICAN BIOLOGICAL ANTARCTIC RESEARCH SUBPROGRAMME</t>
  </si>
  <si>
    <t>INLAND</t>
  </si>
  <si>
    <t>Birds are one of the main agents supplying nutrients to inland nunataks in Antarctica, which are among the most isolated ecosystems in the world and may be regarded as islands in a sterile field of ice. Nunataks support simple ecosystems, consisting primarily of bacteria, yeasts, fungi, algae, lichens, mosses, protozoa, rotifers, tardigrades, nematodes, collembolans and mites. Seabirds, of only a few species and at scattered localities, are the largest members of the biota. Reasons for South African involvement in biological research on the Antarctic continent are given and the results of a preliminary biological survey are summarized. The effects of ornithogenic products on ecosystem structure and functioning of Antarctic nunataks are little known. The South African Biological Antarctic Research Subprogramme (SABARSP) which intends to study these effects is planned to commence in April 1991, and to run initially for five years; it is briefly described and an appeal is made for the involvement of interested scientists.</t>
  </si>
  <si>
    <t>UNIV VENDA, ZOOL, SIBASA, SOUTH AFRICA; UNIV CAPE TOWN, DEPT BOT, CAPE TOWN, SOUTH AFRICA</t>
  </si>
  <si>
    <t>University of Venda; University of Cape Town</t>
  </si>
  <si>
    <t>COOPER, J (corresponding author), UNIV CAPE TOWN, PERCY FITZPATRICK INST AFRICAN OMITHOL, RONDEBOSCH 7700, SOUTH AFRICA.</t>
  </si>
  <si>
    <t>Stock, William/B-8858-2008</t>
  </si>
  <si>
    <t>Stock, William/0000-0003-2475-2963; Ryan, Peter/0000-0002-3356-2056</t>
  </si>
  <si>
    <t>GA107</t>
  </si>
  <si>
    <t>WOS:A1991GA10700005</t>
  </si>
  <si>
    <t>STOREY, BC; NELL, PAR; TRANTER, TH</t>
  </si>
  <si>
    <t>PLATE SUBDUCTION AND RELATED DEFORMATION - A 600 KM CRUSTAL TRANSECT ACROSS THE ANTARCTIC PENINSULA MAGMATIC ARC</t>
  </si>
  <si>
    <t>TECTONOPHYSICS</t>
  </si>
  <si>
    <t>0040-1951</t>
  </si>
  <si>
    <t>Tectonophysics</t>
  </si>
  <si>
    <t>JUN 1</t>
  </si>
  <si>
    <t>3-4</t>
  </si>
  <si>
    <t>10.1016/0040-1951(91)90096-B</t>
  </si>
  <si>
    <t>FT069</t>
  </si>
  <si>
    <t>WOS:A1991FT06900043</t>
  </si>
  <si>
    <t>BRUNE, WH; ANDERSON, JG; TOOHEY, DW; FAHEY, DW; KAWA, SR; JONES, RL; MCKENNA, DS; POOLE, LR</t>
  </si>
  <si>
    <t>THE POTENTIAL FOR OZONE DEPLETION IN THE ARCTIC POLAR STRATOSPHERE</t>
  </si>
  <si>
    <t>TOTAL REACTIVE NITROGEN; ANTARCTIC STRATOSPHERE; INSITU MEASUREMENTS; AIRBORNE LIDAR; JANUARY 1989; WINTER; DENITRIFICATION; CLOUDS; VORTEX; EXPEDITION</t>
  </si>
  <si>
    <t>The nature of the Arctic polar stratosphere is observed to be similar in many respects to that of the Antarctic polar stratosphere, where an ozone hole has been identified. Most of the available chlorine (HCl and ClONO2) was converted by reactions on polar stratospheric clouds to reactive ClO and Cl2O2 throughout the Arctic polar vortex before midwinter. Reactive nitrogen was converted to HNO3, and some, with spatial inhomogeneity, fell out of the stratosphere. These chemical changes ensured characteristic ozone losses of 10 to 15% at altitudes inside the polar vortex where polar stratospheric clouds had occurred. These local losses can translate into 5 to 8% losses in the vertical column abundance of ozone. As the amount of stratospheric chlorine inevitably increases by 50% over the next two decades, ozone losses recognizable as an ozone hole may well appear.</t>
  </si>
  <si>
    <t>HARVARD UNIV,DEPT CHEM,CAMBRIDGE,MA 02138; HARVARD UNIV,DEPT EARTH &amp; PLANETARY SCI,CAMBRIDGE,MA 02138; UK METEOROL OFF,ATMOSPHER CHEM GRP,BRACKNELL RG12 ZSZ,BERKS,ENGLAND; NOAA,AERON LAB,BOULDER,CO 80303; UNIV CAMBRIDGE,DEPT CHEM,CAMBRIDGE CB2 1EW,ENGLAND; NASA,LANGLEY RES CTR,HAMPTON,VA 23665</t>
  </si>
  <si>
    <t>Harvard University; Harvard University; Met Office - UK; National Oceanic Atmospheric Admin (NOAA) - USA; University of Cambridge; National Aeronautics &amp; Space Administration (NASA); NASA Langley Research Center</t>
  </si>
  <si>
    <t>BRUNE, WH (corresponding author), PENN STATE UNIV,DEPT METEOROL,UNIVERSITY PK,PA 16802, USA.</t>
  </si>
  <si>
    <t>Toohey, Darin W/A-4267-2008; Kawa, Stephan R/E-9040-2012; Brune, William/U-7661-2017; McKenna, Daniel/E-7806-2014; Fahey, David/G-4499-2013</t>
  </si>
  <si>
    <t>Toohey, Darin W/0000-0003-2853-1068; Brune, William/0000-0002-1609-4051; McKenna, Daniel/0000-0002-4360-4782; Fahey, David/0000-0003-1720-0634</t>
  </si>
  <si>
    <t>MAY 31</t>
  </si>
  <si>
    <t>10.1126/science.252.5010.1260</t>
  </si>
  <si>
    <t>FN857</t>
  </si>
  <si>
    <t>WOS:A1991FN85700028</t>
  </si>
  <si>
    <t>TURNIPSEED, AA; BIRKS, JW; CALVERT, JG</t>
  </si>
  <si>
    <t>KINETICS AND TEMPERATURE-DEPENDENCE OF THE BRO + CLO REACTION</t>
  </si>
  <si>
    <t>ANTARCTIC OZONE; ATMOSPHERIC CHEMISTRY; PHOTOCHEMICAL DATA; RATE-CONSTANT; BROMINE; PRODUCT; STRATOSPHERE; CHLORINE; RADICALS; CIO</t>
  </si>
  <si>
    <t>The kinetics of the BrO + ClO reaction was studied over the temperature range 234-406 K by discharge flow/mass spectrometry. The total rate constant for the reaction was found to have a significant negative activation energy and is given by k(l) (T) = (2.59 +/- 0.36) x 10(-12) exp[(445 +/- 84)/T] cm3 molecule-1 s-1. The reaction has three product channels: (a) ClOO + Br, (b) OClO + Br, and (c) BrCl + O2. The branching ratios for the three channels as a function of temperature were measured, and it was found that the channel leading to formation of OClO becomes dominant at lower temperatures (branching ratio of 0.51 at 250 K). Evidence for the direct formation of BrCl was found, yielding a branching ratio of 0.09-0.10 for the BrCl channel over the temperature range 250-406 K. The temperature-dependent rate coefficients for the three channels are given by k1a = (2.1 +/- 0.4) x 10(-12) exp[(258 +/- 56)/T], k1b = (6.7 +/- 1.0) x 10(-13) exp[(622 +/- 94)/T], and k1c = (1.9 +/- 0.6) x 10(-13) exp[(513 +/- 86)/T] cm3 molecule-1 s-1. These results are discussed relative to other recent studies and their importance in understanding the stratospheric chemistry of the Antarctic ozone hole.</t>
  </si>
  <si>
    <t>UNIV COLORADO,DEPT CHEM &amp; BIOCHEM,BOULDER,CO 80309; UNIV COLORADO,NOAA,COOPERAT INST RES ENVIRONM SCI,BOULDER,CO 80309; NATL CTR ATMOSPHER RES,DIV ATMOSPHER CHEM,BOULDER,CO 80307</t>
  </si>
  <si>
    <t>University of Colorado System; University of Colorado Boulder; University of Colorado System; University of Colorado Boulder; National Oceanic Atmospheric Admin (NOAA) - USA; National Center Atmospheric Research (NCAR) - USA</t>
  </si>
  <si>
    <t>Birks, John/JTU-3573-2023; Birks, John/H-7451-2013</t>
  </si>
  <si>
    <t>Birks, John/0000-0003-1691-1354</t>
  </si>
  <si>
    <t>MAY 30</t>
  </si>
  <si>
    <t>10.1021/j100164a035</t>
  </si>
  <si>
    <t>FP241</t>
  </si>
  <si>
    <t>WOS:A1991FP24100035</t>
  </si>
  <si>
    <t>STEIN, DL; MELENDEZ, R; KONG, I</t>
  </si>
  <si>
    <t>A REVIEW OF CHILEAN SNAILFISHES (LIPARIDIDAE, SCORPAENIFORMES) WITH DESCRIPTIONS OF A NEW GENUS AND 3 NEW SPECIES</t>
  </si>
  <si>
    <t>COPEIA</t>
  </si>
  <si>
    <t>Liparidids constitute a speciose cottoid family that is distributed worldwide. Recent studies show that, contrary to previous belief, many species occur on the west coast of South America and in the Antarctic Ocean. Liparidid material from the coast of Chile between the intertidal and the mid-depths of the continental slope includes four genera and 11 species. Of these, two are new species of Paraliparis: Paraliparis molinai and P. merodontus. One, Eknomoliparis chirichignoae, represents a new genus and species. Four of the seven described species have been reported only once: Careproctus crassus, C. pallidus, Liparis antarctica, and P. debueni. One undescribed species is known from a single damaged specimen. The remaining three species, C. falklandica, P. anarthractae, and P. eltanini, are better known. In this paper we review the known material, describe the new genus and three new species, redescribe and discuss poorly known early material, diagnose the remaining species, and provide an inclusive key.</t>
  </si>
  <si>
    <t>MUSEO NACL HIST NAT,SANTIAGO,CHILE; UNIV ANTOFAGASTA,INST INVEST OCEANOL,ANTOFAGASTA,CHILE; NOAA,NURP R OR-2,SILVER SPRING,MD 20910</t>
  </si>
  <si>
    <t>Universidad de Antofagasta; National Oceanic Atmospheric Admin (NOAA) - USA</t>
  </si>
  <si>
    <t>STEIN, DL (corresponding author), OREGON STATE UNIV,COLL OCEANOG,CORVALLIS,OR 97331, USA.</t>
  </si>
  <si>
    <t>AMER SOC ICHTHYOLOGISTS HERPETOLOGISTS BUSINESS OFFICE</t>
  </si>
  <si>
    <t>CARBONDALE</t>
  </si>
  <si>
    <t>SOUTHERN ILLINOIS UNIV, DEPT ZOOLOGY, CARBONDALE, IL 62901-6501</t>
  </si>
  <si>
    <t>0045-8511</t>
  </si>
  <si>
    <t>Copeia</t>
  </si>
  <si>
    <t>MAY 16</t>
  </si>
  <si>
    <t>FM352</t>
  </si>
  <si>
    <t>WOS:A1991FM35200008</t>
  </si>
  <si>
    <t>MORTLOCK, RA; CHARLES, CD; FROELICH, PN; ZIBELLO, MA; SALTZMAN, J; HAYS, JD; BURCKLE, LH</t>
  </si>
  <si>
    <t>EVIDENCE FOR LOWER PRODUCTIVITY IN THE ANTARCTIC OCEAN DURING THE LAST GLACIATION</t>
  </si>
  <si>
    <t>ATMOSPHERIC CO2; HIGH-LATITUDE; ICE AGES; WATERS; DISSOLUTION; DIATOMS</t>
  </si>
  <si>
    <t>BOTH increased biological productivity and more efficient uptake of upwelled nutrients in high-latitude oceans have been proposed 1-5 as mechanisms responsible for the glacial reduction in atmospheric concentrations of carbon dioxide deduced from ice-core measurements 6-8. These glacial models invoke more efficient 'biological pumping' of carbon into the deep sea by increasing the uptake of 'excess' biolimiting nutrients in the Antarctic surface ocean 9 or by reorganizing chemical circulation patterns within the ocean 10,11. Here we challenge this conventional view with new evidence from tracers of palaeoproductivity preserved in Antarctic sediments. Records of the accumulation rates of diatom shells, the ratio of germanium to silicon in diatomaceous opal and the carbon isotope ratio in foraminiferal carbonate all suggest lower glacial productivity and less efficient uptake of nutrients. Although alternative interpretations are possible, our results support previous studies that indicate lower glacial productivity in the Southern Ocean 12,13 and raise new questions about the role of ocean productivity in models of the causes (or remedies) for changes in atmospheric concentrations of carbon dioxide.</t>
  </si>
  <si>
    <t>COLUMBIA UNIV, DEPT GEOL SCI, PALISADES, NY 10964 USA</t>
  </si>
  <si>
    <t>Columbia University</t>
  </si>
  <si>
    <t>MORTLOCK, RA (corresponding author), COLUMBIA UNIV, LAMONT DOHERTY GEOL OBSERV, PALISADES, NY 10964 USA.</t>
  </si>
  <si>
    <t>Mortlock, Richard/0000-0002-6019-5941</t>
  </si>
  <si>
    <t>NATURE PUBLISHING GROUP</t>
  </si>
  <si>
    <t>MACMILLAN BUILDING, 4 CRINAN ST, LONDON N1 9XW, ENGLAND</t>
  </si>
  <si>
    <t>10.1038/351220a0</t>
  </si>
  <si>
    <t>FL990</t>
  </si>
  <si>
    <t>WOS:A1991FL99000052</t>
  </si>
  <si>
    <t>WADHAMS, P; HOLT, B</t>
  </si>
  <si>
    <t>WAVES IN FRAZIL AND PANCAKE ICE AND THEIR DETECTION IN SEASAT SYNTHETIC APERTURE RADAR IMAGERY</t>
  </si>
  <si>
    <t>OCEAN SURFACE-WAVES; SAR; SPECTRA; FIELD; WATER</t>
  </si>
  <si>
    <t>A theoretical model of waves propagating into an ice cover composed of frazil and pancake ice is developed and compared with measurements of wavelength and direction derived from synthetic aperture radar (SAR) imagery obtained from Seasat in October 1978. The theoretical model is based on the concept that ice of these types, which consists of small crystals or cakes, has only a mass-loading effect on the water surface. We derive the dispersion relation for phase and group velocities, finding that there is an upper frequency limit for propagation into the ice. From the reflection coefficient at the ice edge we derive the wave radiation pressure exerted on the ice, showing that it will cause a slick of frazil ice backed by thicker floes to become more dense or thick with increasing penetration. The implications for radar scattering enabling detection on SAR are that the Bragg resonant wavelength corresponds to waves above the frequency limit for propagation, so that a frazil slick appears dark on an SAR image. When the frazil ice becomes transformed into pancake ice, through slick compression or other means, the raised edges of the pancakes cause the ice to appear bright despite the fact that there are no waves present at the Bragg wavelength. These results are applied to a Seasat SAR image obtained from the Chuckchi Sea. The appearance of the ice in the image corresponds to what we expect for frazil ice gradually transforming itself into pancake ice, backed by thicker floes. We derive directional wave number spectra outside and inside the ice cover by digital Fourier analysis of image subscenes, and we find that the change of wavelength and angle of refraction of the dominant wave entering the ice field are both characteristic of the dispersion relation derived theoretically. Mean ice thicknesses extracted from the theory correspond to thicknesses expected for such slicks. The technique offers a possible means of extracting the thickness of fields of frazil and pancake ice from SAR imagery; this may be of considerable utility when ERS 1 SAR is used to study the advancing winter ice edge in the Antarctic, which consists of vast areas of these ice types.</t>
  </si>
  <si>
    <t>CALTECH, JET PROP LAB, PASADENA, CA 91109 USA</t>
  </si>
  <si>
    <t>California Institute of Technology; National Aeronautics &amp; Space Administration (NASA); NASA Jet Propulsion Laboratory (JPL)</t>
  </si>
  <si>
    <t>UNIV CAMBRIDGE, SCOTT POLAR RES INST, CAMBRIDGE, ENGLAND.</t>
  </si>
  <si>
    <t>MAY 15</t>
  </si>
  <si>
    <t>C5</t>
  </si>
  <si>
    <t>10.1029/91JC00457</t>
  </si>
  <si>
    <t>FM099</t>
  </si>
  <si>
    <t>WOS:A1991FM09900023</t>
  </si>
  <si>
    <t>SYMON, C; HATFIELD, E; GORE, D; ARMSTRONG, DC; DUANE, A; PASTEUR, E; THOMSON, J; PUDSEY, CJ; BARBER, ME; HILL, H; MITCHELL, C; MORRIS, L</t>
  </si>
  <si>
    <t>WOMEN IN ANTARCTICA</t>
  </si>
  <si>
    <t>SYMON, C (corresponding author), BRITISH ANTARCTIC SURVEY,CAMBRIDGE CB3 0ET,ENGLAND.</t>
  </si>
  <si>
    <t>MAY 11</t>
  </si>
  <si>
    <t>FL168</t>
  </si>
  <si>
    <t>WOS:A1991FL16800001</t>
  </si>
  <si>
    <t>ANTARCTIC ENVIRONMENT - MINING BAN IN THE AIR</t>
  </si>
  <si>
    <t>MAY 9</t>
  </si>
  <si>
    <t>FL035</t>
  </si>
  <si>
    <t>WOS:A1991FL03500007</t>
  </si>
  <si>
    <t>ANTARCTIC ALARM</t>
  </si>
  <si>
    <t>DREWRY, DJ (corresponding author), BRITISH ANTARCTIC SURVEY,CAMBRIDGE CB3 0ET,ENGLAND.</t>
  </si>
  <si>
    <t>MAY 4</t>
  </si>
  <si>
    <t>FK657</t>
  </si>
  <si>
    <t>WOS:A1991FK65700003</t>
  </si>
  <si>
    <t>MADRID MEETING BANS ANTARCTIC MINING FOR 50 YEARS</t>
  </si>
  <si>
    <t>WOS:A1991FK65700016</t>
  </si>
  <si>
    <t>MAURETTE, M; OLINGER, C; MICHELLEVY, MC; KURAT, G; POURCHET, M; BRANDSTATTER, F; BOUROTDENISE, M</t>
  </si>
  <si>
    <t>A COLLECTION OF DIVERSE MICROMETEORITES RECOVERED FROM 100 TONNES OF ANTARCTIC BLUE ICE</t>
  </si>
  <si>
    <t>UNEQUILIBRATED ORDINARY CHONDRITES; DEEP-SEA SEDIMENTS; INTERPLANETARY DUST; NOBLE-GASES; METEORITES</t>
  </si>
  <si>
    <t>STUDIES of meteorites and interplanetary dust particles (IDPs) have provided constraints on the formation and evolution of the Solar System 1, and have identified pre-solar interstellar grains 2-4. Here we describe a new type of meteoritic material, intermediate in size between meteorites and IDPs. Melting and filtering of approximately 100 tonnes of blue ice near Cap Prudhomme, Antarctica, yielded greater-than-or-equal-to 7,500 irregular, friable particles and approximately 1,500 melted spherules, approximately 100-mu-m in size, both showing a 'chondritic' composition suggestive of an extraterrestrial origin 5,6. For the present work, we analysed the composition and texture of 51 irregular particles and 25 spherules. The irregular particles appear to be unmelted, and have similarities with the fine-grained matrix of primitive carbonaceous chondrites, but are extremely diverse in composition. Isotopic analysis of trapped neon confirms an extraterrestrial origin for 16 of 47 irregular particles and 2 of 19 spherules studied, and strongly suggests that they were exposed in space as micrometeoroids. These large Antarctic micrometeorites constitute a new family-or at least a new population-of Solar System objects, in a mass range corresponding to the bulk of extraterrestrial material accreted by the Earth today.</t>
  </si>
  <si>
    <t>WASHINGTON UNIV,MCDONNELL CTR SPACE SCI,ST LOUIS,MO 63130; WASHINGTON UNIV,DEPT PHYS,ST LOUIS,MO 63130; UNIV PARIS 06,MINERAL CRISTALLOG LAB,F-75252 PARIS,FRANCE; NAT HIST MUSEUM,A-1014 VIENNA,AUSTRIA; LAB GLACIOL,F-38402 ST MARTIN DHERES,FRANCE; MUSEUM NATL HIST NAT,MINERAL LAB,F-75231 PARIS 05,FRANCE</t>
  </si>
  <si>
    <t>Washington University (WUSTL); Washington University (WUSTL); Sorbonne Universite; Museum National d'Histoire Naturelle (MNHN)</t>
  </si>
  <si>
    <t>MAURETTE, M (corresponding author), CNRS,INST NATL PHYS NUCL &amp; PHYS PARTICULES,CSNSM,BATIMENT 108,F-91405 ORSAY,FRANCE.</t>
  </si>
  <si>
    <t>MAY 2</t>
  </si>
  <si>
    <t>10.1038/351044a0</t>
  </si>
  <si>
    <t>FK193</t>
  </si>
  <si>
    <t>WOS:A1991FK19300052</t>
  </si>
  <si>
    <t>BOYD, IL</t>
  </si>
  <si>
    <t>ENVIRONMENTAL AND PHYSIOLOGICAL FACTORS CONTROLLING THE REPRODUCTIVE-CYCLES OF PINNIPEDS</t>
  </si>
  <si>
    <t>CANADIAN JOURNAL OF ZOOLOGY</t>
  </si>
  <si>
    <t>SEALS HALICHOERUS-GRYPUS; ANTARCTIC FUR SEALS; NORTHERN ELEPHANT SEALS; MINK MUSTELA-VISON; NURSING HARP SEALS; MELES-MELES L; GREY SEALS; PHOCA-VITULINA; MIROUNGA-LEONINA; ARCTOCEPHALUS-TROPICALIS</t>
  </si>
  <si>
    <t>The reproductive pattern of pinnipeds is characterised by embryonic diapause, annual reproduction, and synchronous breeding cycles. Active gestation lasts about 8 months in most species, but the duration of embryonic diapause varies indirectly with the length of the postpartum oestrous cycle. Data on reproductive endocrinology are limited to a few species, owing to difficulties involved in obtaining serial samples from individuals. The postpartum oestrus is marked by elevated oestradiol concentrations followed by a rise in progesterone levels after ovulation. An infertile cycle may lead to pseudo-pregnancy, although on rare occasions there may be a further period of oestrus. Progesterone concentrations remain elevated for the duration of pregnancy and chorionic gonadotrophin concentration in the placenta increases early in postimplantation. Sex steroids do not appear to be directly involved in blastocyst reactivation. The environmental factors influencing implantation appear to be the most significant proximate factors in timing pinniped reproductive cycles. In most species, implantation occurs when day length is declining, and a photoperiod of about 12 h may provide the signal for implantation in some species. Other proximate factors may include sea temperature, at least for grey seals. Pinnipeds have reproductive cycles with an active and an inactive phase. The inactive phase may be equivalent to the period of embryonic diapause. Transition from the inactive to the active phase and reactivation of embryonic growth are probably controlled by the same environmental cues.</t>
  </si>
  <si>
    <t>NERC, BRITISH ANTARCT SURVEY, MADINGLEY RD, CAMBRIDGE CB3 0ET, ENGLAND.</t>
  </si>
  <si>
    <t>CANADIAN SCIENCE PUBLISHING, NRC RESEARCH PRESS</t>
  </si>
  <si>
    <t>65 AURIGA DR, SUITE 203, OTTAWA, ON K2E 7W6, CANADA</t>
  </si>
  <si>
    <t>0008-4301</t>
  </si>
  <si>
    <t>1480-3283</t>
  </si>
  <si>
    <t>CAN J ZOOL</t>
  </si>
  <si>
    <t>Can. J. Zool.</t>
  </si>
  <si>
    <t>MAY</t>
  </si>
  <si>
    <t>10.1139/z91-162</t>
  </si>
  <si>
    <t>GB815</t>
  </si>
  <si>
    <t>WOS:A1991GB81500001</t>
  </si>
  <si>
    <t>HARRISON, P; ZUMMO, G; FARINA, F; TOTA, B; JOHNSTON, IA</t>
  </si>
  <si>
    <t>GROSS-ANATOMY, MYOARCHITECTURE, AND ULTRASTRUCTURE OF THE HEART VENTRICLE IN THE HAEMOGLOBINLESS ICEFISH CHAENOCEPHALUS-ACERATUS</t>
  </si>
  <si>
    <t>CANADIAN JOURNAL OF ZOOLOGY-REVUE CANADIENNE DE ZOOLOGIE</t>
  </si>
  <si>
    <t>HEMOGLOBIN-FREE; FISH; TELEOST; ELASMOBRANCH; MYOCARDIUM; RED</t>
  </si>
  <si>
    <t>The gross and microscopic anatomy of the heart ventricle in the haemoglobinless icefish Chaenocephalus aceratus is described. The ventricle is saclike in shape and has a relative mass approximately three times greater than that of related red-blooded Antarctic fish. The myocardium in C. aceratus is entirely trabecular and consists of myocytes, granulated noncontractile cells, and electron-dense interstitial spaces. Blood supply is through the venous lacunary circuit. In addition, two size classes of channels occur in the subepicardium, with mean diameters of 15 and 50-mu-m. The larger channels are connected directly with the intertrabecular spaces. The volume density of mitochondria is 0.47 in icefish myocytes, 0.15 in those of a tropical fish (Astronotus ocellatus) with a myoglobin-rich ventricle, and 0.27 in a cold-temperate fish (Cyclopterus lumpus) with a myoglobin-poor ventricle. The volume density of myofibrils in C. aceratus (0.25) is significantly less than in A. ocellatus (0.45) and C. lumpus (0.42). The data obtained are discussed in relation to present knowledge about the function of the heart in C. aceratus as a low-speed, large-volume pump.</t>
  </si>
  <si>
    <t>UNIV ST ANDREWS,GATTY MARINE LAB,DEPT BIOL &amp; PRECLIN MED,ST ANDREWS KY16 8LB,FIFE,SCOTLAND; UNIV PALERMO,FAC MED,INST HUMAN ANAT,I-90127 PALERMO,ITALY; UNIV CALABRIA,DEPT CELL BIOL,I-87030 ARCAVACATA,ITALY</t>
  </si>
  <si>
    <t>University of St Andrews; University of Palermo; University of Calabria</t>
  </si>
  <si>
    <t>Johnston, Ian A./AAE-2044-2019; Johnston, Ian A/D-6592-2013</t>
  </si>
  <si>
    <t>Can. J. Zool.-Rev. Can. Zool.</t>
  </si>
  <si>
    <t>10.1139/z91-189</t>
  </si>
  <si>
    <t>WOS:A1991GB81500028</t>
  </si>
  <si>
    <t>PIERRE, C; VERGNAUDGRAZZINI, C; FAUGERES, JC</t>
  </si>
  <si>
    <t>OXYGEN AND CARBON STABLE ISOTOPE TRACERS OF THE WATER MASSES IN THE CENTRAL BRAZIL BASIN</t>
  </si>
  <si>
    <t>ANTARCTIC INTERMEDIATE WATER; ATLANTIC-OCEAN; C-13; SEA</t>
  </si>
  <si>
    <t>Stable isotope characteristics of the six water layers in the Central Brazil Basin are defined and compared to the various sources from which they originate. The partial O-18-S parts-per-thousand relationship allows us to discriminate between the more O-18-rich/more saline surface waters and South Atlantic Central Water formed in the tropical-subtropical zones, and the low-O-18/fresher water layers (Antarctic Intermediate Water: AAIW, Circumpolar Water: CPW, North Atlantic Deep Water: NADW, Antarctic Bottom Water: AABW) generated at high latitudes. The partial O-18-partial C-13 relationship emphasizes the specificity of each water mass: the upper water layers, where evaporation and photosynthesis are active, are the more O-18-C-13-rich waters (+ 0.3 &lt; partial O-18 &lt; + 1.5; + 1.0 &lt; partial C-13 &lt; + 2.0), whereas intermediate, deep and bottom waters, where fresh-water dilution and organic matter oxidation are significant, have the lowest O-18-C-13 contents (- 0.1 &lt; partial O-18 &lt; + 0.5; + 0.5 &lt; partial C-13 &lt; + 1.1). Aging of the NADW in this area of the southwest Atlantic results in an average partial C-13 decrease of about 0.35 parts-per-thousand. However, discrimination of water masses by their oxygen and carbon isotope compositions may become more difficult when they are far from their source area and when lateral mixing has occurred; this is the case for the CPW layer in the Central Brazil Basin.</t>
  </si>
  <si>
    <t>UNIV BORDEAUX,DEPT SEDIMENTOL &amp; OCEANOG,CNRS,URA 197,F-33405 TALENCE,FRANCE</t>
  </si>
  <si>
    <t>Universite de Bordeaux; Centre National de la Recherche Scientifique (CNRS)</t>
  </si>
  <si>
    <t>PIERRE, C (corresponding author), UNIV PARIS 06,OCEANOG DYNAM &amp; CLIMATOL LAB,ORSTOM,CNRS,UMR 121,4 PL JUSSIEU,F-75252 PARIS 05,FRANCE.</t>
  </si>
  <si>
    <t>10.1016/0198-0149(91)90065-N</t>
  </si>
  <si>
    <t>FN298</t>
  </si>
  <si>
    <t>WOS:A1991FN29800005</t>
  </si>
  <si>
    <t>MOORES, EM</t>
  </si>
  <si>
    <t>SOUTHWEST UNITED-STATES-EAST ANTARCTIC (SWEAT) CONNECTION - A HYPOTHESIS</t>
  </si>
  <si>
    <t>GONDWANALAND; TECTONICS</t>
  </si>
  <si>
    <t>A hypothesis for a late Precambrian fit of western North America with the Australia-Antarctic shield region permits the extension of many features through Antarctica and into other parts of Gondwana. Specifically, the Grenville orogen may extend around the coast of East Antarctica into India and Australia. The Wopmay orogen of northwest Canada may extend through eastern Australia into Antarctica and thence beneath the ice to connect with the Yavapai-Mazatzal orogens of the southwestern United States. The ophiolitic belt of the latter may extend into East Antarctica. Counterparts of the Precambrian-Paleozoic sedimentary rocks along the U.S. Cordilleran miogeocline may be present in the Transantarctic Mountains. Orogenic belt boundaries provide useful piercing points for Precambrian continental reconstructions. The model implies that Gondwana and Laurentia rifted away from each other on one margin and collided some 300 m.y. later on their opposite margins to form the Appalachians.</t>
  </si>
  <si>
    <t>MOORES, EM (corresponding author), UNIV CALIF DAVIS,DEPT GEOL,DAVIS,CA 95616, USA.</t>
  </si>
  <si>
    <t>10.1130/0091-7613(1991)019&lt;0425:SUSEAS&gt;2.3.CO;2</t>
  </si>
  <si>
    <t>FK104</t>
  </si>
  <si>
    <t>WOS:A1991FK10400003</t>
  </si>
  <si>
    <t>SEMPERE, JC; PALMER, J; CHRISTIE, DM; MORGAN, JP; SHOR, AN</t>
  </si>
  <si>
    <t>AUSTRALIAN-ANTARCTIC DISCORDANCE</t>
  </si>
  <si>
    <t>MID-OCEAN RIDGE; OVERLAPPING SPREADING CENTERS; EAST PACIFIC RISE; FRACTURE-ZONES; PLATE BOUNDARIES; AXIS; CONTINUITY; MECHANISM; TECTONICS; TRANSFORM</t>
  </si>
  <si>
    <t>The Australian-Antarctic discordance is a region of anomalous geophysical and geochemical properties along the mid-ocean ridge system. It includes the isotopic boundary between Pacific Ocean and Indian Ocean basalts. Its lavas have compositions consistent with low mantle temperatures and a relatively low overall extent of melting. These characteristics have been attributed to downward flow in the underlying mantle. New bathymetric and side-scan sonar data show that (1) the spreading axis within the discordance is predominantly characterized by a broad rift valley and segmentation characteristics typical of slow-spreading centers, (2) the isotopic boundary appears to be associated with unusual, chaotic sea floor, and (3) the spreading axis east of the discordance is characterized by an axial ridge typical of fast-spreading centers. These extreme variations, at an essentially constant (intermediate) spreading rate are consistent with differences in melt supply and mantle properties along the spreading axis within and east of the discordance, as suggested in previous studies.</t>
  </si>
  <si>
    <t>OREGON STATE UNIV,COLL OCEANOG,CORVALLIS,OR 97331; MIT,DEPT EARTH ATMOSPHER &amp; PLANETARY SCI,CAMBRIDGE,MA 02139; UNIV HAWAII,HAWAII INST GEOPHYS,HONOLULU,HI 96822</t>
  </si>
  <si>
    <t>Oregon State University; Massachusetts Institute of Technology (MIT); University of Hawaii System</t>
  </si>
  <si>
    <t>SEMPERE, JC (corresponding author), UNIV WASHINGTON,SCH OCEANOG,SEATTLE,WA 98195, USA.</t>
  </si>
  <si>
    <t>Morgan, Jason/0000-0002-3100-0877</t>
  </si>
  <si>
    <t>10.1130/0091-7613(1991)019&lt;0429:AAD&gt;2.3.CO;2</t>
  </si>
  <si>
    <t>WOS:A1991FK10400004</t>
  </si>
  <si>
    <t>LARSEN, SHH; HENRICSEN, K</t>
  </si>
  <si>
    <t>THE ANTARCTIC OZONE HOLE COMPARED WITH ARCTIC OZONE BEHAVIOR</t>
  </si>
  <si>
    <t>UNIV OSLO,OSLO 3,NORWAY</t>
  </si>
  <si>
    <t>University of Oslo</t>
  </si>
  <si>
    <t>LARSEN, SHH (corresponding author), UNIV TROMSO,N-9001 TROMSO,NORWAY.</t>
  </si>
  <si>
    <t>MAY-JUN</t>
  </si>
  <si>
    <t>GJ737</t>
  </si>
  <si>
    <t>WOS:A1991GJ73700017</t>
  </si>
  <si>
    <t>SHIROCHKOV, AV; MAKAROVA, LN</t>
  </si>
  <si>
    <t>THE PROBLEMS OF MODELING THE POLAR IONOSPHERE IN THE REGION OF OPEN-FIELD LINES OF THE EARTH MAGNETOSPHERE</t>
  </si>
  <si>
    <t>AURORAL ELECTRON-PRECIPITATION</t>
  </si>
  <si>
    <t>SHIROCHKOV, AV (corresponding author), ARCTIC &amp; ANTARCTIC RES INST,ST PETERSBURG,RUSSIA.</t>
  </si>
  <si>
    <t>WOS:A1991GJ73700037</t>
  </si>
  <si>
    <t>SOUCHEZ, R; MENEGHEL, M; TISON, JL; LORRAIN, R; RONVEAUX, D; BARONI, C; LOZEJ, A; TABACCO, I; JOUZEL, J</t>
  </si>
  <si>
    <t>ICE COMPOSITION EVIDENCE OF MARINE ICE TRANSFER ALONG THE BOTTOM OF A SMALL ANTARCTIC ICE SHELF</t>
  </si>
  <si>
    <t>ISOTOPIC COMPOSITION</t>
  </si>
  <si>
    <t>The existence of marine ice transfer along the underside of the Hell's Gate Ice Shelf (Victoria Land), is indicated by an isotopic and chemical study of ice cores. Because of top surface ablation, the marine ice formed at the ice shelf-ocean interface, ultimately appears at shelf surface. A succession of congelation, platelet and frazil ice is shown to occur. The combined study of stable isotope composition and of the sodium content of these different ice types proves to be a valuable tool for specifying the ice shelf-ocean interactions in this area. Two different freezing zones separated by a melting zone exist; the parent water for the frazil ice is meltwater from congelation ice which appears in the upstream zone.</t>
  </si>
  <si>
    <t>UNIV PADUA, DEPT GEOG, I-35123 PADUA, ITALY; NAT SCI MUSEUM BRESCIA, I-25100 BRESCIA, ITALY; UNIV MILANO, DEPT EARTH SCI, I-20100 MILAN, ITALY; CENS, F-91191 GIF SUR YVETTE, FRANCE</t>
  </si>
  <si>
    <t>University of Padua; University of Milan; CEA</t>
  </si>
  <si>
    <t>UNIV BRUSSELS, FAC SCI, CP160, AV ROOSEVELT 50, B-1050 BRUSSELS, BELGIUM.</t>
  </si>
  <si>
    <t>Baroni, Carlo/D-8184-2012; Tison, Jean-Louis/F-4065-2015</t>
  </si>
  <si>
    <t>Baroni, Carlo/0000-0001-5905-4650; Tison, Jean-Louis/0000-0002-9758-3454</t>
  </si>
  <si>
    <t>10.1029/91GL01077</t>
  </si>
  <si>
    <t>FL206</t>
  </si>
  <si>
    <t>WOS:A1991FL20600014</t>
  </si>
  <si>
    <t>MCKAY, CP</t>
  </si>
  <si>
    <t>UREY PRIZE LECTURE - PLANETARY EVOLUTION AND THE ORIGIN OF LIFE</t>
  </si>
  <si>
    <t>EARLY EARTH; ANTARCTIC LAKE; CARBON; ATMOSPHERES; DEUTERIUM; NEBULA; BUDGET; DUST; MARS; ICE</t>
  </si>
  <si>
    <t>MCKAY, CP (corresponding author), NASA,AMES RES CTR,DIV SPACE SCI,MOFFETT FIELD,CA 94035, USA.</t>
  </si>
  <si>
    <t>McKay, Christopher/0000-0002-6243-1362</t>
  </si>
  <si>
    <t>10.1016/0019-1035(91)90128-G</t>
  </si>
  <si>
    <t>FM213</t>
  </si>
  <si>
    <t>WOS:A1991FM21300010</t>
  </si>
  <si>
    <t>DRDLA, K; TURCO, RP</t>
  </si>
  <si>
    <t>DENITRIFICATION THROUGH PSC FORMATION - A 1-D MODEL INCORPORATING TEMPERATURE OSCILLATIONS</t>
  </si>
  <si>
    <t>JOURNAL OF ATMOSPHERIC CHEMISTRY</t>
  </si>
  <si>
    <t>POLAR STRATOSPHERIC CLOUDS; AIRBORNE LIDAR OBSERVATIONS; TOTAL REACTIVE NITROGEN; ANTARCTIC STRATOSPHERE; NITRIC-ACID; OZONE HOLE; INSITU MEASUREMENTS; PHYSICAL PROCESSES; FROST POINT; SAM-II</t>
  </si>
  <si>
    <t>A one-dimensional model of polar stratospheric cloud (PSC) formation and evolution during the polar winter, incorporating both HNO3 and H2O condensation, has been developed to investigate the interactions between Type I and Type II PSCs and the effects of these clouds on the stratospheric composition. Model simulations for various meterological conditions and the results of extensive sensitivity tests are presented. Temperature oscillations, which have been included in the model, are shown to have an important influence on the characteristics and effects of the PSCs. The predicted proportions of the PSCs are consistent with observations of number, size, and optical effects, such as depolarization. Denitrification of stratospheric air by 35-88% is shown to occur in the presence of both Type I and Type II PSCs, with comparable nitrate removal in both types of clouds. Dehydration by Type II clouds simultaneously removes similar percentages of water vapour, up to 79% at lower altitudes. Although dehydration is insensitive to most of the parameter variations except the minimum temperature, the process of denitrification, especially the proportion removed by Type I PSCs, is highly variable.</t>
  </si>
  <si>
    <t>MAX PLANCK INST CHEM,W-6500 MAINZ,GERMANY</t>
  </si>
  <si>
    <t>DRDLA, K (corresponding author), UNIV CALIF LOS ANGELES,LOS ANGELES,CA 90024, USA.</t>
  </si>
  <si>
    <t>0167-7764</t>
  </si>
  <si>
    <t>J ATMOS CHEM</t>
  </si>
  <si>
    <t>J. Atmos. Chem.</t>
  </si>
  <si>
    <t>10.1007/BF00114773</t>
  </si>
  <si>
    <t>Environmental Sciences; Meteorology &amp; Atmospheric Sciences</t>
  </si>
  <si>
    <t>Environmental Sciences &amp; Ecology; Meteorology &amp; Atmospheric Sciences</t>
  </si>
  <si>
    <t>FR618</t>
  </si>
  <si>
    <t>WOS:A1991FR61800002</t>
  </si>
  <si>
    <t>WEGE, K</t>
  </si>
  <si>
    <t>EXTREMELY LOW-TEMPERATURES IN THE STRATOSPHERE AND VERY LOW TOTAL OZONE AMOUNT ABOVE NORTHERN AND CENTRAL-EUROPE DURING WINTER 1989</t>
  </si>
  <si>
    <t>OZONE; TOTAL OZONE; TEMPERATURE; STRATOSPHERE; STRATOSPHERIC WARMING; ANTARCTIC OZONE HOLE; POLAR STRATOSPHERIC CLOUDS; OZONE DEPLETION</t>
  </si>
  <si>
    <t>ANTARCTIC OZONE; DEPLETION; HOLE</t>
  </si>
  <si>
    <t>On 1 February 1989, -83.5-degrees-C was recorded in 27.8 hPa over HohenpeiBenberg, the lowest temperature in the 22-year series. This was measured together with a very low total ozone amount of 266 DU. This may be compared with nearly twice this amount on 27 February 1989. The situation was very unusual: following an extremely cold winter in the Arctic stratosphere, the stratospheric cold pole was located over southern Scandinavia on 1 February in a very southerly position. The analyzed temperatures of -92-degrees-C in 30 hPa were also unusual. Even though the low ozone amounts over HohenpeiBenberg were probably dynamically caused, an additional very small ozone decrease due to heterogeneous reactions in altitudes from 23-28 km, where the temperatures lie below -80-degrees-C, cannot be ruled out. Extinction measurements by the orbitting SAGE II instrument indeed show polar stratospheric clouds over Europe near 50-degrees N during the period 31 January-2 February. Also, polar stratospheric clouds were previously observed over Kiruna at similarly low temperatures and signs of a corresponding small ozone decrease were noted there.</t>
  </si>
  <si>
    <t>WEGE, K (corresponding author), METEOROL OBSERV,HOHENPEISSENBERG,GERMANY.</t>
  </si>
  <si>
    <t>10.1007/BF00114775</t>
  </si>
  <si>
    <t>WOS:A1991FR61800004</t>
  </si>
  <si>
    <t>CUZINROUDY, J; AMSLER, MO</t>
  </si>
  <si>
    <t>OVARIAN DEVELOPMENT AND SEXUAL MATURITY STAGING IN ANTARCTIC KRILL, EUPHAUSIA-SUPERBA DANA (EUPHAUSIACEA)</t>
  </si>
  <si>
    <t>JOURNAL OF CRUSTACEAN BIOLOGY</t>
  </si>
  <si>
    <t>LABORATORY OBSERVATIONS; FECUNDITY; MATURATION; CRUSTACEA; GROWTH; CYCLES; WATERS</t>
  </si>
  <si>
    <t>Several lines of evidence suggest that reproductive development in Antarctic krill is not a simple stepwise process. We present a new method for staging sexual development of female krill, and a key which can be used for live animals and Formalin-fixed samples. The key takes into account female general appearance, thelycum development, ovarian morphology, and developmental steps of changes in the ovarian cells. This staging method is based on the results of a histological study of ovarian development, but the use of the key itself involves only simple observations and rapid execution of a squash from a piece of the ovary. The reproductive cycle of krill is divided into 10 stages: 8 stages for ovarian development leading to egg production, and 2 stages for sexual regression and reorganization after spawning periods. We believe that such a method could be useful for predicting spawning events and their timing for Antarctic krill, and for a better estimation of fecundity and related energy requirements. Similar keys devised for other euphausiids and free-spawning pelagic crustaceans will allow comparisons among different reproductive strategies.</t>
  </si>
  <si>
    <t>UNIV CALIF SANTA BARBARA,INST MARINE SCI,SANTA BARBARA,CA 93106</t>
  </si>
  <si>
    <t>University of California System; University of California Santa Barbara</t>
  </si>
  <si>
    <t>CUZINROUDY, J (corresponding author), UNIV PIERRE &amp; MARIE CURIE,CNRS,INSU,OBSERV OCEANOL,F-06230 VILLEFRANCHE MER,FRANCE.</t>
  </si>
  <si>
    <t>CRUSTACEAN SOC</t>
  </si>
  <si>
    <t>SAN ANTONIO</t>
  </si>
  <si>
    <t>840 EAST MULBERRY, SAN ANTONIO, TX 78212</t>
  </si>
  <si>
    <t>0278-0372</t>
  </si>
  <si>
    <t>J CRUSTACEAN BIOL</t>
  </si>
  <si>
    <t>J. Crustac. Biol.</t>
  </si>
  <si>
    <t>10.2307/1548361</t>
  </si>
  <si>
    <t>FL249</t>
  </si>
  <si>
    <t>WOS:A1991FL24900005</t>
  </si>
  <si>
    <t>SANDY, MR</t>
  </si>
  <si>
    <t>CRETACEOUS BRACHIOPODS FROM JAMES ROSS ISLAND, ANTARCTIC PENINSULA, AND THEIR PALEOBIOGEOGRAPHIC AFFINITIES</t>
  </si>
  <si>
    <t>JOURNAL OF PALEONTOLOGY</t>
  </si>
  <si>
    <t>REGION; FAUNAS</t>
  </si>
  <si>
    <t>Articulate brachiopods from the Aptian-Coniacian (Kotick Point and Whisky Bay Formations, Gustav Group) and the Santonian-Campanian (Santa Marta Formation, Marambio Group) of James Ross Island are described. A new terebratulid species, Rectithyris whiskyi n. sp., is described from the late Albian-early Coniacian of the Whisky Bay Formation. The record from the late Albian is supported by palynological evidence making it contemporaneous with other species of Rectithyris from Europe. The relative abundance of Rectithyris whiskyi n. sp. in late Turonian to early Coniacian sections indicates an extended biohorizon that may aid biostratigraphic correlation in the James Ross Island region. The brachiopods have some affinities with faunas described from Europe, northern Siberia, North America, Madagascar, southern India, Western Australia, and Alexander Island, Antarctic Peninsula. Elements of the James Ross Island brachiopod fauna probably migrated by the following routes: 1) from northern high latitudes via the Eastern Pacific; 2) from Europe via the north and central Atlantic and opening south Atlantic Ocean; and 3) via Eastern Tethys, the East African Seaway, to the south Atlantic Ocean. Brachiopod evidence supports a fully marine connection between the central Atlantic and south Atlantic Ocean (Route 2) possibly as early as the late Albian (as do ammonite faunas from western Africa), and certainly by the late Turonian. Route 3 was established in the Cretaceous by the Aptian?-Albian to eastern Africa and Madagascar and to the Antarctic Peninsula by the late Turonian. Faunal links between James Ross Island and Western Australia support the Late Cretaceous juxtaposition of these plates. A distinct austral brachiopod fauna may be present in the Cretaceous from the Aptian onwards (although current evidence is scant). Antarctic Peninsular and Western Australian faunas yield five brachiopod genera (and their species) endemic to Gondwanaland's southern marine fauna. Other genera known from the Antarctic Peninsula (Kingena, Ptilorhynchia, and Rectithyris) and the Northern Hemisphere may have species endemic to Gondwanaland.</t>
  </si>
  <si>
    <t>SANDY, MR (corresponding author), UNIV DAYTON,DEPT GEOL,DAYTON,OH 45469, USA.</t>
  </si>
  <si>
    <t>PALEONTOLOGICAL SOC INC</t>
  </si>
  <si>
    <t>ITHACA</t>
  </si>
  <si>
    <t>1259 TRUMANSBURG ROAD, ITHACA, NY 14850</t>
  </si>
  <si>
    <t>0022-3360</t>
  </si>
  <si>
    <t>J PALEONTOL</t>
  </si>
  <si>
    <t>J. Paleontol.</t>
  </si>
  <si>
    <t>10.1017/S0022336000030377</t>
  </si>
  <si>
    <t>FN931</t>
  </si>
  <si>
    <t>WOS:A1991FN93100005</t>
  </si>
  <si>
    <t>CHAETOGNATHS FROM THE ALVIN DIVES ON THE SEAMOUNT VOLCANO-7 (EAST TROPICAL PACIFIC)</t>
  </si>
  <si>
    <t>JOURNAL OF PLANKTON RESEARCH</t>
  </si>
  <si>
    <t>GENUS HETEROKROHNIA; ANTARCTIC WATERS</t>
  </si>
  <si>
    <t>Six species of deep chaetognaths, three planktonic and three benthoplanktonic, have been taken during seven dives of the US submersible Alvin on the Seamount Volcano 7 off Mexico, at depths between 800 and 3100 m. The most interesting observations concern two of the latter, Heterokrohnia heterodonta and Archeterokrohnia rubra. Indeed it appears that they have a large foamy collarette, glandular canals on the neck region and an original corona ciliata (posteriorly discontinuous). Although localized, these samples give new information on the geographical distribution of three species: Eukrohnia macroneura and the two mentioned above.</t>
  </si>
  <si>
    <t>CASANOVA, JP (corresponding author), UNIV AIX MARSEILLE 1,BIOL ANIM PLANCTON LAB,F-13331 MARSEILLE 3,FRANCE.</t>
  </si>
  <si>
    <t>0142-7873</t>
  </si>
  <si>
    <t>J PLANKTON RES</t>
  </si>
  <si>
    <t>J. Plankton Res.</t>
  </si>
  <si>
    <t>10.1093/plankt/13.3.539</t>
  </si>
  <si>
    <t>FH422</t>
  </si>
  <si>
    <t>WOS:A1991FH42200006</t>
  </si>
  <si>
    <t>FRANKLIN, CE; DAVISON, W; CAREY, PW</t>
  </si>
  <si>
    <t>THE STRESS RESPONSE OF AN ANTARCTIC TELEOST TO AN ACUTE INCREASE IN TEMPERATURE</t>
  </si>
  <si>
    <t>JOURNAL OF THERMAL BIOLOGY</t>
  </si>
  <si>
    <t>STRESS; ANTARCTIC FISH; HEMATOCRIT; PLASMA CHLORIDE; PLASMA OSMOLARITY</t>
  </si>
  <si>
    <t>SEAWATER-ADAPTED MULLET; RED-CELL VOLUME; PAGOTHENIA-BORCHGREVINKI; WATER PERMEABILITY; LARGEMOUTH BASS; CYPRINUS-CARPIO; MARINE TELEOST; RAINBOW-TROUT; POLAR FISHES; CAPTURE</t>
  </si>
  <si>
    <t>1. Changes in haematocrit, plasma osmolarity and chloride concentrations were monitored in the Antarctic teleost, Pagothenia borchgrevinki before and after exposure to a 10-degrees-C rise in water temperature (0-degrees-10-degrees-C) for 10 min. 2. All the parameters monitored were elevated after exposure to the 10-degrees-C sea water. Haematocrit exhibited the largest rise, increasing from 19.7-40.9%. 3. Despite haematocrit increasing by 100%, return to control levels occurred within 12 h. Plasma osmolarity and chloride concentrations took only 8 h to return to resting values.</t>
  </si>
  <si>
    <t>UNIV CANTERBURY,DEPT ZOOL,CHRISTCHURCH 1,NEW ZEALAND</t>
  </si>
  <si>
    <t>University of Canterbury</t>
  </si>
  <si>
    <t>Franklin, Craig/G-7343-2012</t>
  </si>
  <si>
    <t>Franklin, Craig/0000-0003-1315-3797</t>
  </si>
  <si>
    <t>0306-4565</t>
  </si>
  <si>
    <t>J THERM BIOL</t>
  </si>
  <si>
    <t>J. Therm. Biol.</t>
  </si>
  <si>
    <t>10.1016/0306-4565(91)90040-9</t>
  </si>
  <si>
    <t>Biology; Zoology</t>
  </si>
  <si>
    <t>Life Sciences &amp; Biomedicine - Other Topics; Zoology</t>
  </si>
  <si>
    <t>FR994</t>
  </si>
  <si>
    <t>WOS:A1991FR99400008</t>
  </si>
  <si>
    <t>TILYOU, M; THAYER, N; ZIMMERMANN, RP</t>
  </si>
  <si>
    <t>POLAR CLASS ICEBREAKER OCEANOGRAPHIC MISSION UPGRADE</t>
  </si>
  <si>
    <t>NAVAL ENGINEERS JOURNAL</t>
  </si>
  <si>
    <t>In supporting U.S. polar programs, U.S. Coast Guard icebreakers have two missions: logistics support (break-in and ship escort), and research support (providing research platforms for the U.S. polar research community). The retirement in recent years of CGC Glacier and the last two Wind class icebreakers has left the Coast Guard with just two Polar class icebreakers to conduct missions in the Arctic and Antarctic. It has become clear in recent years that the research community needed enhanced scientific facilities available on board the two remaining Coast Guard icebreakers. Historically, the Coast Guard has provided scientific support to embarked scientific parties on board its icebreakers, carrying researchers in a wide variety of fields into the ice of both polar regions. After conducting a survey of the polar research community and holding a series of meetings with users of the vessels to ascertain the needs of the user community, the Coast Guard has undertaken an effort to upgrade the research support capability of the two existing Polar class vessels. Improved research support capabilities were designed with ongoing consultation with the polar research community. The upgrade of facilities on the two vessels was divided into two phases: Phase I, an upgrade of geological facilities and Phase II, an upgrade of the general oceanographic facilities. This paper focuses on the design work for the Phase II upgrades on CGC Polar Sea, consisting of construction of oceanographic and geological lab spaces, construction of a new oceanographic winch room, the addition of over-the-side weight handling equipment, the addition of topside support services for scientific vans, and the acquisition of new science winches.</t>
  </si>
  <si>
    <t>TILYOU, M (corresponding author), US COAST GUARD,DIV NAVAL ENGN,TECH BRANCH,MACHINERY SECT,WASHINGTON,DC 20591, USA.</t>
  </si>
  <si>
    <t>AMER SOC NAVAL ENG INC</t>
  </si>
  <si>
    <t>1452 DUKE STREET, ALEXANDRIA, VA 22314-3458</t>
  </si>
  <si>
    <t>0028-1425</t>
  </si>
  <si>
    <t>NAV ENG J</t>
  </si>
  <si>
    <t>Nav. Eng. J.</t>
  </si>
  <si>
    <t>Engineering, Marine; Engineering, Civil; Oceanography</t>
  </si>
  <si>
    <t>Engineering; Oceanography</t>
  </si>
  <si>
    <t>FG127</t>
  </si>
  <si>
    <t>WOS:A1991FG12700019</t>
  </si>
  <si>
    <t>TANAKA, S; MACHIDA, M; HASHIMOTO, Y; MARING, HB; DUCE, RA</t>
  </si>
  <si>
    <t>CONCENTRATIONS OF SULFUR-COMPOUNDS (MSA, SO2 AND NSS-SO4(2-) IN THE MARINE ATMOSPHERE AND ESTIMATION OF BIOGENIC SULFUR EMISSION FROM THE SEA</t>
  </si>
  <si>
    <t>DIMETHYL SULFIDE; METHANESULFONIC-ACID; SEASONAL-VARIATIONS; FLUX; AIR; OCEAN</t>
  </si>
  <si>
    <t>Sulfur compounds (methane sulfonic acid (MSA), SO2 and non sea salt sulfate (nss-SO42-)) in the marine atmosphere were investigated at the cource of the Antarctic Exploration ship Shirase over the North Pacific Ocean, the Indian Ocean and the Anlarctic Ocean at Oahu Island over the North Pacific Ocean and at Bermuda Island over the North Atlantic Ocean. In any marine atmosphere, an existence of MSA was confirmed. Therefore, it was found that dimethyl sulfide (DMS) as a precursor of MSA was emitted globally from sea water to atmosphere. Moreover, a high concentration of MSA in Bermuda was observed during early summer when marine phytoplankton propagated. It suggests that MSA is biogenic product. From this work, the mean concentrations in the unpolluted open sea atmosphere were 0.03-mu-g/m3 for MSA, 0.4-mu-g/m3 for nss-SO4(2-) (non seasalt sulfate), 0.05 ppb for SO2. On the base of these measured concentrations, the global emission of biogenic sulfur compounds from sea water to atmosphere is estimated to be about 50 TgS/y. This value is comparable to 40% of the sulfur emission (126 x 10(12) gS/y) from anthropogenic sources.</t>
  </si>
  <si>
    <t>UNIV RHODE ISL,GRAD SCH OCEANOG,NARRAGANSETT,RI 02882</t>
  </si>
  <si>
    <t>University of Rhode Island</t>
  </si>
  <si>
    <t>TANAKA, S (corresponding author), KEIO UNIV,FAC SCI &amp; TECHNOL,DEPT APPL CHEM,KOHOKU KU,YOKOHAMA,KANAGAWA 223,JAPAN.</t>
  </si>
  <si>
    <t>Duce, Robert A/A-9917-2010</t>
  </si>
  <si>
    <t>10.1246/nikkashi.1991.442</t>
  </si>
  <si>
    <t>FQ088</t>
  </si>
  <si>
    <t>WOS:A1991FQ08800019</t>
  </si>
  <si>
    <t>PALERMI, S; PITARI, G; VISCONTI, G; MANCINI, E</t>
  </si>
  <si>
    <t>ON THE ROLE OF WATER-VAPOR IN THE HEAT-BALANCE OF THE ANTARCTIC LOWER STRATOSPHERE</t>
  </si>
  <si>
    <t>A general circulation model (GCM) is used to investigate the effect on Antarctic temperatures due to changes in ozone and water vapour concentrations. It is shown that the stratospheric cooling due to the ozone secular trend is largely compensated by the H2O loss associated with the formation of type 2 polar stratospheric clouds (PSC-2). The partial dehydration of the Antarctic lower stratosphere acts in such a way to significantly reduce the cooling associated to the O3 depletion.</t>
  </si>
  <si>
    <t>PALERMI, S (corresponding author), UNIV LAQUILA,DIPARTIMENTO FIS,I-67010 LAQUILA,ITALY.</t>
  </si>
  <si>
    <t>Pitari, Giovanni/0000-0001-7051-9578; Mancini, Eva/0000-0001-7071-0292</t>
  </si>
  <si>
    <t>10.1007/BF02509364</t>
  </si>
  <si>
    <t>FU283</t>
  </si>
  <si>
    <t>WOS:A1991FU28300008</t>
  </si>
  <si>
    <t>LUKASHINA, NP</t>
  </si>
  <si>
    <t>NEAR-BOTTOM PALEOHYDROLOGY OF THE MID-ATLANTIC RIDGE RIFT-VALLEY (23-26-DEGREES-N) ACCORDING TO BENTHIC FORAMINIFERA</t>
  </si>
  <si>
    <t>NORTH-ATLANTIC; WATER MASSES</t>
  </si>
  <si>
    <t>Species composition of benthic foraminifera is studied in the present-day and glacial age sediments. Changing of their community shows that the inflow of Antarctic and North-Atlantic bottom water masses were increased in the last glacial interval. Share of North-Atlantic abyssal water was essentially decreased. An attempt is made to estimate, according to benthic foraminifera, an anomalies which can play role of biological indicators of hydrothermal sources activity.</t>
  </si>
  <si>
    <t>LUKASHINA, NP (corresponding author), PP SHIRSHOV OCEANOL INST,KALININGRAD,USSR.</t>
  </si>
  <si>
    <t>Lukashina, Nadezhda P/L-3351-2016</t>
  </si>
  <si>
    <t>GA869</t>
  </si>
  <si>
    <t>WOS:A1991GA86900020</t>
  </si>
  <si>
    <t>NAKADA, M; YONEKURA, N; LAMBECK, K</t>
  </si>
  <si>
    <t>LATE PLEISTOCENE AND HOLOCENE SEA-LEVEL CHANGES IN JAPAN - IMPLICATIONS FOR TECTONIC HISTORIES AND MANTLE RHEOLOGY</t>
  </si>
  <si>
    <t>PALAEOGEOGRAPHY PALAEOCLIMATOLOGY PALAEOECOLOGY</t>
  </si>
  <si>
    <t>GLACIAL-ISOSTATIC-ADJUSTMENT; ANTARCTIC ICE-SHEET</t>
  </si>
  <si>
    <t>It is very important to separate the tectonic and glacial-isostatic components in the observed Holocene and Late Pleistocene sea-level changes in tectonically active areas such as Japan for studying tectonic processes and for constraining mantle rheology. The separation can be achieved by considering the spatial dependence of the relative sea-level on the geometry of the coastline around the site where sea-level is evaluated. In fact, the relative sea-level caused by the last deglaciation at sites in the embayment such as Tokyo and Osaka has a sea-level curve with a high stand at mid-Holocene, and that site situated on the tip of peninsula has a sea-level curve culminating towards the present. The geometric effect also causes the regional difference of the sea-level variations in the late glacial phase. In the Japanese Islands, the regional difference of the predicted relative sea-level is about 5 m at 6000 years ago, 20 m at 10,000 years ago and 30 m at 18,000 years ago. Comparison between observations and predictions indicates that the observations at several sites in Japan are consistent with the predicted sea-level variations. More systematic data is required for the period 18,000 years ago to the present in order to examine tectonic processes and mantle rheology.</t>
  </si>
  <si>
    <t>UNIV TOKYO,FAC SCI,DEPT GEOG,TOKYO 113,JAPAN; AUSTRALIAN NATL UNIV,RES SCH EARTH SCI,CANBERRA,ACT 2601,AUSTRALIA</t>
  </si>
  <si>
    <t>University of Tokyo; Australian National University</t>
  </si>
  <si>
    <t>NAKADA, M (corresponding author), KUMAMOTO UNIV,FAC SCI,DEPT GEOL,KUMAMOTO 860,JAPAN.</t>
  </si>
  <si>
    <t>0031-0182</t>
  </si>
  <si>
    <t>PALAEOGEOGR PALAEOCL</t>
  </si>
  <si>
    <t>Paleogeogr. Paleoclimatol. Paleoecol.</t>
  </si>
  <si>
    <t>10.1016/0031-0182(91)90028-P</t>
  </si>
  <si>
    <t>Geography, Physical; Geosciences, Multidisciplinary; Paleontology</t>
  </si>
  <si>
    <t>Physical Geography; Geology; Paleontology</t>
  </si>
  <si>
    <t>FV076</t>
  </si>
  <si>
    <t>WOS:A1991FV07600007</t>
  </si>
  <si>
    <t>FERRIS, JM; GIBSON, JAE; BURTON, HR</t>
  </si>
  <si>
    <t>EVIDENCE OF DENSITY CURRENTS WITH THE POTENTIAL TO PROMOTE MEROMIXIS IN ICE-COVERED SALINE LAKES</t>
  </si>
  <si>
    <t>CONF ON SALT LAKES, EVAPORITES AND AEOLIAN DEPOSITS</t>
  </si>
  <si>
    <t>AUG 08-16, 1988</t>
  </si>
  <si>
    <t>ARKAROOLA, AUSTRALIA</t>
  </si>
  <si>
    <t>MEROMICTIC LAKES; ARCTIC LAKES; WEDDELL SEA; CIRCULATION; ANTARCTICA; LIMNOLOGY</t>
  </si>
  <si>
    <t>Ice covers all but the most saline of the Vestfold Hills' lakes for about 8-12 months of each year and precludes wind-induced turbulent mixing over the winter, when strong winds are most frequent. Nevertheless, the progressive growth of ice volume through the austral winter and spring months generates haline convection capable of mixing the water column to a depth at least as great as that achieved by wind-induced turbulence in the summer ice-free period. Further, cold and very saline brines may form at the shallow periphery of a lake and flow downslope, penetrating to the lake centre below the convectively mixed layer. Detailed temperature profiles of hypersaline Organic Lake provide the first evidence for these density currents in saline lakes of the Vestfold Hills. These data indicate a dynamic responsiveness to periods of relatively cold weather, and that the resulting density currents may be sufficiently small in volume to have little effect on the anoxia of bottom layers in these meromictic lakes. Alternating periods of negative and positive water balance may also be significant in the formation and destruction of meromixis in these saline lakes, which lack outflow streams. If a lake has been through a period of negative water balance, becoming relatively more saline, and then begins to be diluted during a subsequent period of positive water balance, the winter haline convection will penetrate to progressively shallower depths and deeper layers may stagnate, marking the onset of meromixis. An increase in the winter level of Organic Lake over ten years indicates the speed with which the Vestfold Hills' lakes may experience significant change in salinity despite the generally small catchments of these lakes.</t>
  </si>
  <si>
    <t>AUSTRALIAN ANTARCTIC DIV,KINGSTON,TAS 7050,AUSTRALIA</t>
  </si>
  <si>
    <t>Australian Antarctic Division</t>
  </si>
  <si>
    <t>10.1016/0031-0182(91)90038-S</t>
  </si>
  <si>
    <t>FU238</t>
  </si>
  <si>
    <t>WOS:A1991FU23800007</t>
  </si>
  <si>
    <t>BIRD, MI; CHIVAS, AR; RADNELL, CJ; BURTON, HR</t>
  </si>
  <si>
    <t>SEDIMENTOLOGICAL AND STABLE-ISOTOPE EVOLUTION OF LAKES IN THE VESTFOLD HILLS, ANTARCTICA</t>
  </si>
  <si>
    <t>BLUE-GREEN-ALGAE; ACE LAKE; MEROMICTIC LAKES; ORGANIC-CARBON; SEDIMENTS; MATS; FRACTIONATION; BACTERIAL; LATITUDE; CALCITE</t>
  </si>
  <si>
    <t>The sedimentological, chemical and isotopic characteristics of sediment cores from three slightly saline to hypersaline lakes (Highway, Ace and Organic Lakes) and two marine inlets (Ellis Fjord and Taynaya Bay) in the Vestfold Hills, Antarctica, have been examined. Sections of the cores deposited in marine environments are characterized by uniform, regularly laminated, fine-grained, organic-rich sediments, with uniform organic delta-C-13 values (-18.0 to -19.4 parts per thousand vs. PDB) and sulfur contents. In contrast, sediments deposited in lacustrine environments are extremely heterogenous, varying from finely laminated mat-like sequences to poorly sorted clastic-rich sediments. Authigenic monohydrocalcite and aragonite occur in some lake sediments. The delta-C-13 values of organic matter in the lacustrine sediments exhibit an extremely wide range (-10.5 to -25.3 parts per thousand) that can be related to variations in physico-chemical conditions in the lake waters. Strongly negative organic-delta-C-13 values coupled with high sulfur contents are indicative of an anoxic zone in the overlying lake waters, whereas less negative organic-delta-C-13 values coupled with low sulfur contents are indicative of well-mixed oxic conditions. Particularly high organic-delta-C-13 values result during high levels of microbial activity in the lakes, due to high rates of photosynthetic CO2 fixation. The large shifts in organic-delta-C-13 are not necessarily accompanied by any change in macroscopic sedimentological characteristics, illustrating the utility of isotopic investigations in these environments. The delta-C-13 composition of authigenic carbonate in hypersaline Organic Lake sediments provides a record of changes in palaeoproductivity, while the delta-O-18 of the carbonate provides information on rates of meltwater input and evaporation in the lake. C-14-dating suggests that Highway Lake was isolated from the sea by isostatic uplift at least 4600 yr before present (B.P.) whereas Organic Lake was isolated at approximately 2700 yr B.P. Apparent emergence rates calculated from the C-14 ages range from 1.0 to 2.1 mm yr-1. The 'reservoir effect' in the lacustrine and marine environments is variable, but probably does not exceed approximately 1000 yr in any of the lakes examined.</t>
  </si>
  <si>
    <t>ANTARCTIC DIV,KINGSTON,TAS 7050,AUSTRALIA</t>
  </si>
  <si>
    <t>BIRD, MI (corresponding author), AUSTRALIAN NATL UNIV,RES SCH EARTH SCI,GPO BOX 4,CANBERRA,ACT 2601,AUSTRALIA.</t>
  </si>
  <si>
    <t>Bird, Michael/G-5364-2010; Chivas, Allan R/B-4242-2013</t>
  </si>
  <si>
    <t>Bird, Michael/0000-0003-1801-8703; Chivas, Allan/0000-0002-1459-6330</t>
  </si>
  <si>
    <t>10.1016/0031-0182(91)90039-T</t>
  </si>
  <si>
    <t>WOS:A1991FU23800008</t>
  </si>
  <si>
    <t>GIBSON, JAE; GARRICK, RC; FRANZMANN, PD; DEPREZ, PP; BURTON, HR</t>
  </si>
  <si>
    <t>REDUCED SULFUR GASES IN SALINE LAKES OF THE VESTFOLD HILLS, ANTARCTICA</t>
  </si>
  <si>
    <t>DIMETHYL SULFIDE; BIOGENIC SULFUR; DIMETHYLSULFONIOPROPIONATE; PHYTOPLANKTON; ZOOPLANKTON; SEDIMENTS; AEROSOL; ECOLOGY; BETAINE; WATER</t>
  </si>
  <si>
    <t>A survey of reduced sulfur gases in the lakes of the Vestfold Hills, Antarctica, was undertaken to elucidate the environmental factors affecting the distribution of these compounds. The oxygenated water of all lakes was found to contain low levels of dimethylsulfide (DMS) (0-30 nM) and no other sulfur compounds. The meromictic lakes show considerable variation in the speciation and concentration of the reduced sulfur compounds present in the anoxic bottom water. Meromictic lakes of low salinity (&lt; 80 parts per thousand) possessed anoxylimnia nearly devoid of dimethylsulfide (DMS) but with high concentrations of H2S. In these lakes it appeared that rates of degradation of DMS were as fast as production. Lakes of intermediate salinity (80-185 parts per thousand) had high concentrations of both sulfur species while lakes of salinity greater than 185 parts per thousand had no H2S but high concentrations of DMS. The absence of hydrogen sulfide was attributed to the absence of sulfate-reducing bacteria. The observed DMS concentrations were the result of the balance between the production and degradation of DMS by bacteria. At high salt concentrations either the degradation processes became relatively less efficient or more DMS was produced in response to increased salinity.</t>
  </si>
  <si>
    <t>AUSTRALIAN ANTARCTIC DIV,CHANNEL HIGHWAY,KINGSTON,TAS 7050,AUSTRALIA</t>
  </si>
  <si>
    <t>10.1016/0031-0182(91)90040-X</t>
  </si>
  <si>
    <t>WOS:A1991FU23800009</t>
  </si>
  <si>
    <t>AKAMATSU, J</t>
  </si>
  <si>
    <t>CODA ATTENUATION IN THE LUTZOW-HOLM BAY REGION, EAST ANTARCTICA</t>
  </si>
  <si>
    <t>PHYSICS OF THE EARTH AND PLANETARY INTERIORS</t>
  </si>
  <si>
    <t>SYMP AT THE 25TH GENERAL ASSEMBLY OF THE INTERNATIONAL ASSOC OF SEISMOLOGY AND PHYSICS OF EARTHS INTERIOR : SCATTERING AND ATTENUATION OF SEISMIC WAVES</t>
  </si>
  <si>
    <t>AUG 31-SEP 01, 1989</t>
  </si>
  <si>
    <t>ISTANBUL, TURKEY</t>
  </si>
  <si>
    <t>WAVES; EARTHQUAKE; SCATTERING</t>
  </si>
  <si>
    <t>The frequency-dependent coda Q(c)-1 was estimated for the Lutzow-Holm Bay region, East Antarctica, on the basis of the single-scattering model, and discussed together with Q(c)-1 data of Kyoto, Japan, as an example of an active region. Coda waves from six shallow earthquakes, observed with a local telemetry seismic network installed along the Soya Coast, were analyzed with narrow band-pass filters. Q(c)-1 for a lapse time of 20-40 s was estimated to be 0.00495 f-0.776 for a frequency of 4-16 Hz, and Q(c)-1 for 150-210 s was 0.00335 f-0.926 for 1-24 Hz. In comparison with Q(c)-1 data for Kyoto and other regions with various tectonic conditions, Q(c)-1 in the Lutzow-Holm Bay region was characterized by large values at low frequency (around 1 Hz) and smaller values at higher frequency. From the single-scattering model, Q(c)-1 suggests a strong frequency dependence of intrinsic absorption for S waves. Assuming that the observed Q(c)-1 reflects scattering loss of energy, and taking account of the geological conditions and the extremely low seismic activity in the East Antarctic continental shield, it is suggested that the frequency-dependent Q(c)-1 is attributable to large scattering loss in the lower-frequency range caused by large-scale heterogeneities as a result of velocity and/or density perturbations.</t>
  </si>
  <si>
    <t>AKAMATSU, J (corresponding author), KYOTO UNIV,DISASTER PREVENT RES INST,GOKASHO,UJI,KYOTO 611,JAPAN.</t>
  </si>
  <si>
    <t>0031-9201</t>
  </si>
  <si>
    <t>PHYS EARTH PLANET IN</t>
  </si>
  <si>
    <t>Phys. Earth Planet. Inter.</t>
  </si>
  <si>
    <t>10.1016/0031-9201(91)90060-U</t>
  </si>
  <si>
    <t>FQ036</t>
  </si>
  <si>
    <t>WOS:A1991FQ03600007</t>
  </si>
  <si>
    <t>SMITH, RIL; OVSTEDAL, DO</t>
  </si>
  <si>
    <t>THE LICHEN GENUS STEREOCAULON IN ANTARCTICA AND SOUTH GEORGIA</t>
  </si>
  <si>
    <t>Six species of Stereocaulon and one unnamed taxon (close to S. glabrum) are reported from South Georgia, the maritime Antarctic islands and Antarctic Peninsula. S. caespitosum is new to the western sub-Antarctic. Variations in morphology and secondary chemistry are provided, and the ecology and geographical distribution in the sub-Antarctic and Antarctic biomes are given for each taxon.</t>
  </si>
  <si>
    <t>UNIV BERGEN,INST BOT,N-5007 BERGEN,NORWAY</t>
  </si>
  <si>
    <t>University of Bergen</t>
  </si>
  <si>
    <t>SMITH, RIL (corresponding author), BRITISH ANTARCTIC SURVEY,NAT ENVIRONM RES COUNCIL,MADINGLEY RD,CAMBRIDGE CB3 0ET,ENGLAND.</t>
  </si>
  <si>
    <t>FN906</t>
  </si>
  <si>
    <t>WOS:A1991FN90600002</t>
  </si>
  <si>
    <t>ALDER, VA; BOLTOVSKOV, D</t>
  </si>
  <si>
    <t>MICROPLANKTONIC DISTRIBUTIONAL PATTERNS WEST OF THE ANTARCTIC PENINSULA, WITH SPECIAL EMPHASIS ON THE TINTINNIDS</t>
  </si>
  <si>
    <t>WEDDELL SEA; ICE-EDGE; FAVELLA-EHRENBERGII; SOUTHERN-OCEAN; NOVEMBER 1983; ABUNDANCE; KRILL; FOOD; REPRODUCTION; VARIABILITY</t>
  </si>
  <si>
    <t>Microplankton was sampled with a centrifugal suction pump in the surface layer (approx. 9 m) of the Bellingshausen Sea and the Bransfield Strait in March 1987, and concentrated with a 26-mu-mesh net. Bulk microplanktonic settling volumes were assessed, silicoflagellates and large thecate dinoflagellates were counted, and tintinnids were counted and identified to species. Average (and maximum) values for the entire area surveyed were as follows, settling volume: 6.7 (43.3) ml/m3; silicoflagellates: 674 (7777) ind./l, 0.57 (6.54) mg C/m3; dinoflagellates; 109 (1321) ind./l, 1.40 (16.98) mg C/m3; tintinnids: 52 (589) ind./l 1.15 (9.87) mg C/m3. The three geographic zones defined objectively on the basis of tintinnid specific assemblages also differed sharply in their surface salinity, overall microplanktonic abundance and bulk settling volume. The Bransfield Strait, with lowest settling volume values (2.1 ml/m3) and cell concentrations, was characterized by the dominance of Cymatocylis affinis/convallaria. In waters around the tip of the Antarctic Peninsula microplanktonic settling volumes averaged 4.6 ml/m3, cell concentrations were intermediate, and 79% of the tintinnids were represented by Codonellopsis balechi. The Bellingshausen Sea was characterized by the lowest salinities and the highest settling volumes (8.7 ml/m3) and cell counts; Laackmanniella spp. and Cymatocylis drygalskii, f. typica dominated this area. Almost all biological variables were significantly intercorrelated, and showed strong and mostly significant negative correlations with surface salinity, yet relationships between enhanced standing stock and ice meltwater were not obvious; rather, highest microplanktonic concentrations seemed to be due to ice-associated growth. Extremely high spatial correlations were found between the tintinnids and the dinoflagellates (r2: 0.941), suggesting the existence of close links between these two groups. Tintinnid species-specific assemblages show a coherent distributional pattern and well defined environment-related trends; most clearly differentiated preferences are exhibited by Laackmanniella prolongata (closely associated with ice-covered areas), Cymatocylis affinis/convallaria (oligotrophic open-ocean waters), and Codonellopsis balechi (coastal regions).</t>
  </si>
  <si>
    <t>CONSEJO NACL INVEST CIENT &amp; TECN, LA PLATA, ARGENTINA; UNIV BUENOS AIRES, FAC CIENCIAS EXACTAS &amp; NAT, DEPT CIENCIAS BIOL, RA-1428 BUENOS AIRES, ARGENTINA</t>
  </si>
  <si>
    <t>Consejo Nacional de Investigaciones Cientificas y Tecnicas (CONICET); University of Buenos Aires</t>
  </si>
  <si>
    <t>ALDER, VA (corresponding author), INST ANTARTICO ARGENTINO, CERRITO 1248, RA-1010 BUENOS AIRES, ARGENTINA.</t>
  </si>
  <si>
    <t>Boltovskoy, Demetrio/ITA-5729-2023</t>
  </si>
  <si>
    <t>Alder, Viviana A./0000-0002-7375-3279; Boltovskoy, Demetrio/0000-0003-3484-2954</t>
  </si>
  <si>
    <t>WOS:A1991FN90600003</t>
  </si>
  <si>
    <t>KELLERMANN, A; SCHADWINKEL, S</t>
  </si>
  <si>
    <t>WINTER ASPECTS OF THE ICHTHYOPLANKTON COMMUNITY IN ANTARCTIC PENINSULA WATERS</t>
  </si>
  <si>
    <t>SOUTHERN-OCEAN; NOTOTHENIIDAE; PISCES</t>
  </si>
  <si>
    <t>Ichthyoplankton was sampled from the Antarctic Peninsula area of the South Polar Ocean in early winter (May and June 1986). A total of 153 eggs from two species and 1368 larvae or juvenile stages from 12 species were obtained. These included pelagic species, and demersal species with a long pelagic larval or juvenile phase. Most abundant were larvae of Pleuragramma antarcticum and Notothenia kempi, and eggs of Notothenia neglecta. The distribution of notothenioid and paralepidid larvae was apparently unaffected by ice cover, whereas myctophid larvae were confined to ice-free waters. Areas where newly hatched Chionodraco hamatus occurred coincided with dense aggregations of Euphausia superba (Krill) furcilia larvae which is a potential food resource during winter. The hatching of icefish larvae during winter is apparently independent of the seasonal production cycle. Epipelagic eggs of Notothenia neglecta were found during the spawning season, which suggests that eggs ascend to the surface after demersal spawning and that development takes place near the sea surface during winter. Larvae of Notothenia kempi were chiefly confined to shelf and slope waters to the west of the Antarctic Peninsula, with larger larvae found in coastal shelf areas. Pleuragramma antarcticum occurred in the coastal waters off the Biscoe Islands, in the Gerlache Strait, and in the northern Bransfield Strait. The smallest larvae were found in the northern Bransfield Strait, whereas those at the Biscoe Islands and in Gerlache Strait waters were larger and of a similar size. A cyclonic gyre to the west of the Antarctic Peninsula observed in the austral summer was likely to have affected the larval drift of Pleuragramma antarcticum and Notothenia kempi. Differences in the timing of spawning and hatching and the vertical distribution of these larvae will lead to different transport and spatial distribution patterns. It is hypothesized that early winter conditions do not imply severe limitations on the year-class success of larval fish. Dispersal and increased mortality may occur during the second half of the winter.</t>
  </si>
  <si>
    <t>KELLERMANN, A (corresponding author), HAWAII INST GEOPHYS,2525 CORREA RD,HONOLULU,HI 96822, USA.</t>
  </si>
  <si>
    <t>WOS:A1991FN90600005</t>
  </si>
  <si>
    <t>ATTWOOD, CG; LUCAS, MI; PROBYN, TA; MCQUAID, CD; FIELDING, PJ</t>
  </si>
  <si>
    <t>PRODUCTION AND STANDING STOCKS OF THE KELP MACROCYSTIS-LAEVIS HAY AT THE PRINCE EDWARD ISLANDS, SUB-ANTARCTIC</t>
  </si>
  <si>
    <t>COASTAL FORESTS; MARION-ISLAND; GIANT-KELP; PYRIFERA; STABILITY; GROWTH; OCEAN</t>
  </si>
  <si>
    <t>The recently described species Macrocystis laevis Hay is endemic to the Prince Edward Islands. Aerial photographs of Marion Island were used to outline the distribution of the kelp and to assess its cover. M. laevis occurs along the lee shore of the island, between the 5 and 20 m isobaths. Plant densities and gross plant morphology were measured by divers during April/May 1988. Net production was estimated from growth measurements taken in April/May 1988 and 1989 and again during August 1989. The mean biomass of kelp was 0.67 kgC.m-2 within the kelp beds. Net production was estimated at 7.7 gC.m-2.d-1 and 11.5 gC.m-2.d-1 during the months of April and August respectively. M. laevis had a uniform frond-length frequency distribution, which suggests that only the oldest fronds are lost by wave action or senescence. Based on calculations for M. laevis and Durvillaea antarctica (the two species making up most of the macrophyte biomass) macrophytes are more productive per unit area than the phytoplankton but contribute less to the seas around the Prince Edward Islands by virtue of their small spatial coverage. Neither of the kelps lose much material as particulate or dissolved organic carbon through fragmentation. The extent of grazing on live M. laevis fronds is unknown, and only D. antarctica contributes to a macrofaunal detrital community. The contribution of M. laevis production to the nearshore ecology of the islands seems limited, as we suspect that almost all of its production is exported to the open pelagic system.</t>
  </si>
  <si>
    <t>OCEANOG RES INST, DURBAN 4056, SOUTH AFRICA; RHODES UNIV, DEPT ZOOL, SO OCEAN GRP, GRAHAMSTOWN 6140, SOUTH AFRICA</t>
  </si>
  <si>
    <t>Rhodes University</t>
  </si>
  <si>
    <t>ATTWOOD, CG (corresponding author), UNIV CAPE TOWN, MARINE BIOL RES INST, DEPT ZOOL, RONDEBOSCH 7700, SOUTH AFRICA.</t>
  </si>
  <si>
    <t>McQuaid, Christopher/AAT-3725-2020</t>
  </si>
  <si>
    <t>McQuaid, Christopher/0000-0002-3473-8308; Attwood, Colin/0000-0002-1045-3439</t>
  </si>
  <si>
    <t>WOS:A1991FN90600006</t>
  </si>
  <si>
    <t>ENDO, Y; KADOYA, N</t>
  </si>
  <si>
    <t>COLORIMETRY OF THE HEPATOPANCREAS IN ANTARCTIC KRILL, EUPHAUSIA-SUPERBA</t>
  </si>
  <si>
    <t>Hepatopancreas color of freshly caught as well as starved Euphausia superba was examined by a chroma meter to express it quantitatively and compare it with plant pigment contents. There was a high positive correlation (r = 0.77) between plant pigment contents of hepatopancreas and the purity (vividness) of hepatopancreas color, and a negative correlation between the pigment contents and the luminosity (brightness) of the color. During the starvation experiment the purity decreased from 0.480 to 0.198 during the first 6 days in accordance with the decrease in plant pigment contents from 4.7 to 0.9-mu-g krill-1. An examination of hepatopancreas color by a chroma meter proved an easy and quantitative way of knowing the feeding condition of E. superba.</t>
  </si>
  <si>
    <t>FAR SEAS FISHERIES RES LAB,SHIMIZU 424,JAPAN; TOKAI UNIV,SHIMIZU 424,JAPAN</t>
  </si>
  <si>
    <t>Tokai University</t>
  </si>
  <si>
    <t>WOS:A1991FN90600007</t>
  </si>
  <si>
    <t>MCHARGUE, LR; DAMON, PE</t>
  </si>
  <si>
    <t>THE GLOBAL BERYLLIUM 10 CYCLE</t>
  </si>
  <si>
    <t>WESTERN NORTH-ATLANTIC; PAST 30,000 YEARS; POLAR ICE CORES; MARINE-SEDIMENTS; ANTARCTIC ICE; DEEP-SEA; BE-10 CONCENTRATIONS; OCEANIC DEPOSITION; MANGANESE NODULES; MASS-SPECTROMETRY</t>
  </si>
  <si>
    <t>The cosmogenic radionuclide Be-10 has generated much interest because of its potential as a tracer in the environment and applications to geology, archaeology, glaciology, and oceanography. Nevertheless, for Be-10 to be useful as a tool in the Earth sciences its geochemical cycle as outlined below needs to be understood more fully. Beryllium 10 (t1/2 = 1.5 x 10(6) years) is mainly produced in the atmosphere by spallation of oxygen and nitrogen induced by secondary neutrons formed by cosmic ray interactions with the atmosphere, but some is produced in situ on the surface of the Earth. Deposition of Be-10 onto the surface of the Earth depends primarily on precipitation. Deposited Be-10 is made up of several components, primarily Be-10 produced in the stratosphere and in the troposphere and Be-10 recycled from dust and soil particles, and secondarily Be-10 recycled from the ocean as hygroscopic nuclei and from cosmic dust. Even though paleoprecipitation dominated Be-10 deposition at any one location in the past, cosmic ray flux and major changes in the Earth's magnetic field also influenced Be-10 deposition. The Be-10 deposited on land will either be fixed in soils or be carried away in overland flow through the fluvial system, or locked in ice. Most of the beryllium is transported in the sediment load and that which stays in solution shows a strong pH dependence and is highly mobile in organic-rich continental waters. Beryllium 10 from sediments and river water is quickly deposited in the nearshore sediment along the coastlines along with a small amount of Be-10 that is released and dispersed to the deep sea. In the open sea, most of the beryllium is in solution and the rest resides on particulate matter, much of which is of biogenic origin. Beryllium 10 that is added to the sea may be scavenged by such particles, but as they settle out into deeper waters the organic matter may oxidize and calcareous organisms may slowly dissolve, releasing Be-10 back into solution, though fecal pellets may carry much of the Be-10 to the seafloor. Slow-growing manganese nodules absorb some Be-10 directly from the surrounding water, but pelagic and slope sediments act as the ultimate sinks for Be-10 as the residence time for Be-10 in the sediments approaches that of the mean life of Be-10, 2.18 x 10(6) years. Nevertheless, a small portion of Be-10 is subducted or accreted at the world's trenches, and it has been used as a tracer for the study of island-arc volcanism.</t>
  </si>
  <si>
    <t>MCHARGUE, LR (corresponding author), UNIV ARIZONA,NSF ARIZONA FACIL RADIOISOTOPE ANALY,DEPT GEOSCI,TUCSON,AZ 85721, USA.</t>
  </si>
  <si>
    <t>10.1029/91RG00072</t>
  </si>
  <si>
    <t>FL559</t>
  </si>
  <si>
    <t>WOS:A1991FL55900002</t>
  </si>
  <si>
    <t>PIRRIE, D; MARSHALL, JD</t>
  </si>
  <si>
    <t>FIELD RELATIONSHIPS AND STABLE ISOTOPE GEOCHEMISTRY OF CONCRETIONS FROM JAMES ROSS ISLAND, ANTARCTICA</t>
  </si>
  <si>
    <t>SEDIMENTARY GEOLOGY</t>
  </si>
  <si>
    <t>REACTION-CONTROLLED GROWTH; CARBONATE CONCRETIONS; DIAGENESIS; BASIN; OXIDATION; SEDIMENTS; ENGLAND; ORIGIN; SHALES</t>
  </si>
  <si>
    <t>Early diagenetic (precompactional) concretions are abundant throughout the Cretaceous-Tertiary Marambio Group Larsen Basin, Antarctica. Four distinct concretion types are recognised: (1) spherical-subspherical concretions; (2) sheet concretions; (3) fossil-nucleated concretions; and (4) concretionary burrow networks. All concretion types have a micritic to microsparry variably non-ferroan to ferroan calcite cement. Stable isotope analyses show a wide spread in both delta-O-18 and delta-C-13. Delta-C-13 values are typically negative, ranging between -3.38 and -39.15 parts per thousand (PDB) (usually -16 to -30 parts per thousand). Delta-O-18 ranges between -1.28 and -13.81 parts per thousand (PDB) with most of the values between -5 and -10 parts per thousand. The delta-C-13 signature is interpreted to represent carbon sourced from sulphate reduction and/or methane oxidation, with minor input from shell dissolution, and is consistent with a shallow burial, early diagenetic origin. A single mudstone hosted concretion has a delta-O-18 composition indicative of precipitation of carbonate from seawater. The low delta-O-18 signatures in the sandstone- and siltstone-hosted concretions are possibly due to early diagenetic modification of the pore water composition through volcaniclastic mineral dissolution/reprecipitation reactions and perhaps through input of meteoric water. Concretion distribution is related to (a) changes in sedimentation rate and (b) the dominance of diffusion on concretion cementation.</t>
  </si>
  <si>
    <t>BRITISH ANTARCTIC SURVEY,NAT ENVIRONM RES COUNCIL,CAMBRIDGE CB3 0ET,ENGLAND; UNIV LIVERPOOL,JANE HERDMANN LABS,DEPT EARTH SCI,LIVERPOOL L69 3BX,ENGLAND</t>
  </si>
  <si>
    <t>UK Research &amp; Innovation (UKRI); Natural Environment Research Council (NERC); NERC British Antarctic Survey; University of Liverpool</t>
  </si>
  <si>
    <t>Marshall, Jim/AAP-1726-2020</t>
  </si>
  <si>
    <t>Pirrie, Duncan/0000-0002-4954-5920</t>
  </si>
  <si>
    <t>0037-0738</t>
  </si>
  <si>
    <t>SEDIMENT GEOL</t>
  </si>
  <si>
    <t>Sediment. Geol.</t>
  </si>
  <si>
    <t>10.1016/0037-0738(91)90098-X</t>
  </si>
  <si>
    <t>FU261</t>
  </si>
  <si>
    <t>WOS:A1991FU26100003</t>
  </si>
  <si>
    <t>WALTON, DWH; GRAY, AJ</t>
  </si>
  <si>
    <t>ECOLOGY AND GOVERNMENT POLICIES</t>
  </si>
  <si>
    <t>TRENDS IN ECOLOGY &amp; EVOLUTION</t>
  </si>
  <si>
    <t>INST TERR ECOL,FURZEBROOK RES STN,WAREHAM BH20 5AS,DORSET,ENGLAND</t>
  </si>
  <si>
    <t>UK Centre for Ecology &amp; Hydrology (UKCEH)</t>
  </si>
  <si>
    <t>WALTON, DWH (corresponding author), BRITISH ANTARCTIC SURVEY,MADINGLEY RD,CAMBRIDGE CB3 0ET,ENGLAND.</t>
  </si>
  <si>
    <t>ELSEVIER SCI LTD</t>
  </si>
  <si>
    <t>THE BOULEVARD, LANGFORD LANE, KIDLINGTON, OXFORD, OXON, ENGLAND OX5 1GB</t>
  </si>
  <si>
    <t>0169-5347</t>
  </si>
  <si>
    <t>TRENDS ECOL EVOL</t>
  </si>
  <si>
    <t>Trends Ecol. Evol.</t>
  </si>
  <si>
    <t>10.1016/0169-5347(91)90054-2</t>
  </si>
  <si>
    <t>Ecology; Evolutionary Biology; Genetics &amp; Heredity</t>
  </si>
  <si>
    <t>Environmental Sciences &amp; Ecology; Evolutionary Biology; Genetics &amp; Heredity</t>
  </si>
  <si>
    <t>FH695</t>
  </si>
  <si>
    <t>WOS:A1991FH69500003</t>
  </si>
  <si>
    <t>ANTARCTIC DEADLOCK IN MADRID</t>
  </si>
  <si>
    <t>APR 27</t>
  </si>
  <si>
    <t>FJ219</t>
  </si>
  <si>
    <t>WOS:A1991FJ21900017</t>
  </si>
  <si>
    <t>JOUZEL, J; KOSTER, RD; SUOZZO, RJ; RUSSELL, GL; WHITE, JWC; BROECKER, WS</t>
  </si>
  <si>
    <t>SIMULATIONS OF THE HDO AND (H2O)-O-18 ATMOSPHERIC CYCLES USING THE NASA GISS GENERAL-CIRCULATION MODEL - SENSITIVITY EXPERIMENTS FOR PRESENT-DAY CONDITIONS</t>
  </si>
  <si>
    <t>CLIMATIC IMPLICATIONS; ANTARCTIC ICE; ISOTOPE; RECORD; WATER; CORE</t>
  </si>
  <si>
    <t>Incorporating the full geochemical cycles of stable water isotopes (HDO and H2O-18) into an atmospheric general circulation model (GCM) allows an improved understanding of global delta-D and delta-O-18 distributions and might even allow an analysis of the GCM's hydrological cycle. A detailed sensitivity analysis using the NASA/Goddard Institute for Space Studies (GISS) Model II GCM is presented that examines the nature of isotope modeling. The tests indicate that delta-D and delta-O-18 values in nonpolar regions are not strongly sensitive to details in the model precipitation parameterizations. This result, while implying that isotope modeling has limited potential use in the calibration of GCM convection schemes, also suggests that certain necessarily arbitrary aspects of these schemes are adequate for many isotope studies. Deuterium excess, a second-order variable, does show some sensitivity to precipitation parameterization and thus may be more useful for GCM calibration. Due to strong sensitivity over polar regions, GCM isotope modelers must choose carefully the numerical scheme for isotope transport and the formulation of kinetic fractionation processes at snow formation. The GCM results support the assumption that isotope fractionation does not occur during evaporation over continental areas.</t>
  </si>
  <si>
    <t>COLUMBIA UNIV, LAMONT DOHERTY GEOL OBSERV, PALISADES, NY 10964 USA; NASA, GODDARD SPACE FLIGHT CTR, HYDROL SCI BRANCH, GREENBELT, MD 20771 USA; NASA, GODDARD SPACE FLIGHT CTR, INST SPACE STUDIES, NEW YORK, NY 10025 USA; UNIV COLORADO, INST ARCTIC &amp; ALPINE RES, BOULDER, CO 80309 USA</t>
  </si>
  <si>
    <t>Columbia University; National Aeronautics &amp; Space Administration (NASA); NASA Goddard Space Flight Center; National Aeronautics &amp; Space Administration (NASA); NASA Goddard Space Flight Center; University of Colorado System; University of Colorado Boulder</t>
  </si>
  <si>
    <t>JOUZEL, J (corresponding author), CEA, DIV SCI MAT, DPHG, GEOCHIM ISOTOP LAB, F-91191 GIF SUR YVETTE, FRANCE.</t>
  </si>
  <si>
    <t>Koster, Randal D/F-5881-2012; White, James W.C./A-7845-2009</t>
  </si>
  <si>
    <t>Koster, Randal D/0000-0001-6418-6383; Russell, Gary/0000-0001-7174-5825</t>
  </si>
  <si>
    <t>APR 20</t>
  </si>
  <si>
    <t>D4</t>
  </si>
  <si>
    <t>10.1029/90JD02663</t>
  </si>
  <si>
    <t>FJ455</t>
  </si>
  <si>
    <t>WOS:A1991FJ45500015</t>
  </si>
  <si>
    <t>HERMAN, JR; HUDSON, R; MCPETERS, R; STOLARSKI, R; AHMAD, Z; GU, XY; TAYLOR, S; WELLEMEYER, C</t>
  </si>
  <si>
    <t>A NEW SELF-CALIBRATION METHOD APPLIED TO TOMS AND SBUV BACKSCATTERED ULTRAVIOLET DATA TO DETERMINE LONG-TERM GLOBAL OZONE CHANGE</t>
  </si>
  <si>
    <t>The currently archived (1989) total ozone mapping spectrometer (TOMS) and solar backscattered ultraviolet (SBUV) total ozone data (version 5) show a global average decrease of about 9.0% from November 1978 to November 1988. This large decrease disagrees with an approximate 3.5% decrease estimated from the ground-based Dobson network. The primary source of disagreement was found to arise from an overestimate of reflectivity change and its incorrect wavelengths dependence for the diffuser plate used when measuring solar irradiance. Both of these factors have led to an overestimate of the rate of atmospheric ozone depletion by SBUV and TOMS. For total ozone measured by TOMS, a means has been found to use the measured radiance-irradiance ratio from several wavelengths pairs to construct an internally self consistent calibration. The method uses the wavelength dependence of the sensitivity to calibration errors and the requirement that albedo ratios for each wavelength pair yield the same total ozone amounts. Smaller errors in determining spacecraft attitude, synchronization problems with the photon counting electronics, and sea glint contamination of boundary reflectivity data have been corrected or minimized. New climatological low-ozone profiles have been incorporated into the TOMS algorithm that are appropriate for Antarctic ozone hole conditions and other low ozone cases. The combined corrections have led to a new determination of the global average total ozone trend (version 6) as a 2.9 +/- 1.3% decrease over 11 years (October 1978 to November 1989). Version 6 data are shown to be in agreement within error limits with the average of 39 ground-based Dobson stations and with the world standard Dobson spectrometer 83 at Mauna Loa, Hawaii. The global average ozone trend from version 6 data shows the presence of varying short-period trends (1979 to 1983, -0.33%/yr; 1983 to 1986, -0.91% yr, and 1986 to 1990, +0.16%/yr) that are partially masked in the original version 5 trends.</t>
  </si>
  <si>
    <t>ST SYST CORP, LANHAM, MD 20706 USA</t>
  </si>
  <si>
    <t>HERMAN, JR (corresponding author), NASA, GODDARD SPACE FLIGHT CTR, ATMOSPHERES LAB, GREENBELT, MD 20771 USA.</t>
  </si>
  <si>
    <t>Stolarski, Richard S/B-8499-2013; McPeters, Richard/G-4955-2013</t>
  </si>
  <si>
    <t>Herman, Jay/0000-0002-9146-1632</t>
  </si>
  <si>
    <t>10.1029/90JD02662</t>
  </si>
  <si>
    <t>WOS:A1991FJ45500018</t>
  </si>
  <si>
    <t>BROADY, P</t>
  </si>
  <si>
    <t>ANTARCTIC PARK</t>
  </si>
  <si>
    <t>BROADY, P (corresponding author), UNIV CANTERBURY,CHRISTCHURCH 1,NEW ZEALAND.</t>
  </si>
  <si>
    <t>FH307</t>
  </si>
  <si>
    <t>WOS:A1991FH30700001</t>
  </si>
  <si>
    <t>MARTINJONES, J</t>
  </si>
  <si>
    <t>MARTINJONES, J (corresponding author), WORLD WILDLIFE FUND UK,GODALMING,SURREY,ENGLAND.</t>
  </si>
  <si>
    <t>WOS:A1991FH30700002</t>
  </si>
  <si>
    <t>BAKER, SC; KELLY, DP; MURRELL, JC</t>
  </si>
  <si>
    <t>MICROBIAL-DEGRADATION OF METHANESULFONIC-ACID - A MISSING LINK IN THE BIOGEOCHEMICAL SULFUR CYCLE</t>
  </si>
  <si>
    <t>METHANESULFONIC-ACID; DIMETHYLSULFIDE; SULFIDE</t>
  </si>
  <si>
    <t>ATMOSPHERIC dimethyl sulphide, arising from marine algae, cyanobacteria and salt marsh plants such as Spartina, is the principal sulphur compound entering the atmosphere from terrestrial and aquatic environments 1-6. Methanesulphonic acid (CH3SO3H; MSA) has been identified as a major product of the photochemical oxidation in the atmosphere of dimethyl sulphide 1-3, 5, 7-9. Dimethyl sulphide and MSA are thus predominantly, if not exclusively, biogenic in origin, and are the main gaseous links in the biogeochemical sulphur cycle. MSA is a stable compound, not undergoing photochemical decomposition 3, so its removal from the atmosphere is by wet and dry deposition. MSA partitions into the aerosol phase, as well as nucleating droplet formation, and is deposited in rain and snow. Analysis of Antarctic ice cores 10 gives evidence of its global deposition over many thousands of years. The subsequent fate of MSA deposited on land was unknown. Here we describe terrestrial bacteria that grow on MSA. Their activities in the natural environment would result in the mineralization of MSA to carbon dioxide and sulphate, thus completing our understanding of this part of the sulphur cycle.</t>
  </si>
  <si>
    <t>NERC, SWINDON SN2 1EU, ENGLAND</t>
  </si>
  <si>
    <t>UK Research &amp; Innovation (UKRI); Natural Environment Research Council (NERC)</t>
  </si>
  <si>
    <t>UNIV WARWICK, DEPT BIOL SCI, COVENTRY CV4 7AL, W MIDLANDS, ENGLAND.</t>
  </si>
  <si>
    <t>Murrell, John C/B-1443-2012</t>
  </si>
  <si>
    <t>APR 18</t>
  </si>
  <si>
    <t>10.1038/350627a0</t>
  </si>
  <si>
    <t>FH112</t>
  </si>
  <si>
    <t>WOS:A1991FH11200065</t>
  </si>
  <si>
    <t>MUNK, W</t>
  </si>
  <si>
    <t>REFRACTION OF SOUND-WAVES AT POLAR LATITUDE</t>
  </si>
  <si>
    <t>AUSTRALIA; BERMUDA</t>
  </si>
  <si>
    <t>Horizontal refraction in the ocean sound channel is a function of the acoustic mode number and frequency (chromatic aberration), and may lead to wide separations of long-range transmission paths. We consider the 1960 antipodal transmission from Perth, Australia, to Bermuda. The path has a southernmost point in the Indian Ocean, which depends sensitively on horizontal refraction associated with the north-to-south shoaling of the sound axis across the Antarctic Circumpolar Current. (Refraction by the current velocity is relatively small.) This southernmost point is at about 40-degrees-S for low modes of relatively high frequency, and at about 50-degrees-S for high modes of low frequency.</t>
  </si>
  <si>
    <t>UNIV CALIF SAN DIEGO, SCRIPPS INST OCEANOG, 0225, 9500 GILMAN DR, LA JOLLA, CA 92093 USA</t>
  </si>
  <si>
    <t>APR 15</t>
  </si>
  <si>
    <t>C4</t>
  </si>
  <si>
    <t>10.1029/91JC00187</t>
  </si>
  <si>
    <t>FH461</t>
  </si>
  <si>
    <t>WOS:A1991FH46100006</t>
  </si>
  <si>
    <t>KIMBALL, LA</t>
  </si>
  <si>
    <t>QUICK, BEFORE IT MELTS - NEW RULES ARE NEEDED FOR ANTARCTIC RESEARCH</t>
  </si>
  <si>
    <t>SCIENTIST</t>
  </si>
  <si>
    <t>KIMBALL, LA (corresponding author), WORLD RESOURCES INST,WASHINGTON,DC, USA.</t>
  </si>
  <si>
    <t>SCIENTIST INC</t>
  </si>
  <si>
    <t>PHILADELPHIA</t>
  </si>
  <si>
    <t>3600 MARKET ST SUITE 450, PHILADELPHIA, PA 19104</t>
  </si>
  <si>
    <t>0890-3670</t>
  </si>
  <si>
    <t>Scientist</t>
  </si>
  <si>
    <t>&amp;</t>
  </si>
  <si>
    <t>Information Science &amp; Library Science; Multidisciplinary Sciences</t>
  </si>
  <si>
    <t>Information Science &amp; Library Science; Science &amp; Technology - Other Topics</t>
  </si>
  <si>
    <t>FF707</t>
  </si>
  <si>
    <t>WOS:A1991FF70700009</t>
  </si>
  <si>
    <t>TANAKA, S; OKAMORI, K; HASHIMOTO, Y</t>
  </si>
  <si>
    <t>TRANSPORT OF SOIL PARTICLES TO THE OCEAN AND THEIR CONCENTRATION IN THE MARINE ATMOSPHERE - A CASE-STUDY OF MARINE AEROSOLS COLLECTED DURING THE CRUISES OF THE ANTARCTIC OBSERVATION SHIP SHIRASE</t>
  </si>
  <si>
    <t>ABSTRACTS OF PAPERS OF THE AMERICAN CHEMICAL SOCIETY</t>
  </si>
  <si>
    <t>KEIO UNIV,YOKOHAMA,KANAGAWA 223,JAPAN</t>
  </si>
  <si>
    <t>Keio University</t>
  </si>
  <si>
    <t>0065-7727</t>
  </si>
  <si>
    <t>ABSTR PAP AM CHEM S</t>
  </si>
  <si>
    <t>Abstr. Pap. Am. Chem. Soc.</t>
  </si>
  <si>
    <t>APR 14</t>
  </si>
  <si>
    <t>NUCL</t>
  </si>
  <si>
    <t>FG894</t>
  </si>
  <si>
    <t>WOS:A1991FG89400024</t>
  </si>
  <si>
    <t>HOLT, S</t>
  </si>
  <si>
    <t>ANTARCTIC DEBATE</t>
  </si>
  <si>
    <t>APR 13</t>
  </si>
  <si>
    <t>FG120</t>
  </si>
  <si>
    <t>WOS:A1991FG12000011</t>
  </si>
  <si>
    <t>ASBESTOS FOUND IN ANTARCTIC WASTE DUMP</t>
  </si>
  <si>
    <t>WOS:A1991FG12000021</t>
  </si>
  <si>
    <t>GANSKE, JA; EZELL, MJ; BERKO, HN; FINLAYSONPITTS, BJ</t>
  </si>
  <si>
    <t>THE REACTION OF OH WITH C1NO2 AT 298-K - KINETICS AND MECHANISMS</t>
  </si>
  <si>
    <t>CHEMICAL PHYSICS LETTERS</t>
  </si>
  <si>
    <t>ANTARCTIC OZONE DEPLETION; NITROSYL CHLORIDE; ICE SURFACES; N2O5; CINO; HCL; H2O; CL</t>
  </si>
  <si>
    <t>The kinetics of the gas phase reaction between OH and CINO2 have been studied in a fast flow discharge system (FFDS) at 298 K. The rate constant for the reaction was determined in phosphoric acid or halocarbon wax coated flow tubes to be (3.5 +/- 0.7) x 10(-14) cm3 molecule-1 s-1, where the uncertainty takes into account possible systematic errors and is greater than 2-sigma. HOCl was shown by mass spectrometry to be the major product. Using for comparison the OH + ClNO reaction, these data show that channel (la) OH + ClNO2 --&gt; HOCl + NO2 must account for greater-than-or-equal-to 90% of the OH + ClNO2 reaction. A second possible channel (1b) OH + ClNO2 --&gt; HNO3 + Cl is not significant. The atmospheric implications of these results are discussed.</t>
  </si>
  <si>
    <t>CALIF STATE UNIV FULLERTON,DEPT CHEM &amp; BIOCHEM,FULLERTON,CA 92634</t>
  </si>
  <si>
    <t>Finlayson-Pitts, Barbara/0000-0003-4650-168X; Berko, Henry N/0000-0003-3936-7558</t>
  </si>
  <si>
    <t>0009-2614</t>
  </si>
  <si>
    <t>CHEM PHYS LETT</t>
  </si>
  <si>
    <t>Chem. Phys. Lett.</t>
  </si>
  <si>
    <t>APR 12</t>
  </si>
  <si>
    <t>10.1016/0009-2614(91)90317-3</t>
  </si>
  <si>
    <t>Chemistry, Physical; Physics, Atomic, Molecular &amp; Chemical</t>
  </si>
  <si>
    <t>Chemistry; Physics</t>
  </si>
  <si>
    <t>FH143</t>
  </si>
  <si>
    <t>WOS:A1991FH14300036</t>
  </si>
  <si>
    <t>BINDSCHADLER, RA; SCAMBOS, TA</t>
  </si>
  <si>
    <t>SATELLITE-IMAGE-DERIVED VELOCITY-FIELD OF AN ANTARCTIC ICE STREAM</t>
  </si>
  <si>
    <t>The surface velocity of a rapidly moving ice stream has been determined to high accuracy and spatial density with the use of sequential satellite imagery. Variations of ice velocity are spatially related to surface undulations, and transverse velocity variations of up to 30 percent occur. Such large variations negate the concept of plug flow and call into question earlier mass-balance calculations for this and other ice streams where sparse velocity data were used. The coregistration of images with the use of the topographic undulations of the ice stream and the measurement of feature displacement with cross-correlation of image windows provide significant improvements in the use of satellite imagery for ice-flow determination.</t>
  </si>
  <si>
    <t>ST SYST CORP,LANHAM,MD 20706</t>
  </si>
  <si>
    <t>BINDSCHADLER, RA (corresponding author), NASA,GODDARD SPACE FLIGHT CTR,CODE 971,GREENBELT,MD 20771, USA.</t>
  </si>
  <si>
    <t>Scambos, Ted A/B-1856-2009</t>
  </si>
  <si>
    <t>SCAMBOS, Ted A./0000-0003-4268-6322</t>
  </si>
  <si>
    <t>10.1126/science.252.5003.242</t>
  </si>
  <si>
    <t>FG036</t>
  </si>
  <si>
    <t>WOS:A1991FG03600037</t>
  </si>
  <si>
    <t>NOBES, DC; MIENERT, J; MWENIFUMBO, CJ</t>
  </si>
  <si>
    <t>AN ESTIMATE OF THE HEAT-FLOW ON THE METEOR RISE, SUB-ANTARCTIC SOUTH-ATLANTIC</t>
  </si>
  <si>
    <t>ELECTRICAL-RESISTIVITY</t>
  </si>
  <si>
    <t>Heat flow determinations require more than one reliable temperature measurement to obtain an estimate of the temperature gradient, and subsequently the heat flow. Two temperature readings were taken on leg 114 of the Ocean Drilling Program, both in hole 704B on the Meteor Rise in the subantarctic South Atlantic. One of these readings appears to be reliable, but the other appears to be invalid. Because any temperature gradient and estimate of heat flow derived using these two readings will be questionable, we suggest a different approach to determine heat flow. We use the one reliable temperature measurement to calibrate the temperature derived from the induction resistivity log and the laboratory porosity measurements. The temperature and heat flow depend on the shape factor used in the modified Archie's law. The temperature gradient empirically obtained from the resistivity and porosity is 38 +/- 4 mK/m and the average heat flow is 64 +/- 8 mW/m2, which is consistent with the age of the Meteor Rise (approximately 60 to 65 Ma). These values are in agreement with the computed heat flow when we assume a simple linear temperature gradient through the sediment section.</t>
  </si>
  <si>
    <t>UNIV KIEL, GEOMAR, MARINE GEOWISSENSCH FORSCHUNGSZENTRUM, W-2300 KIEL 14, GERMANY; UNIV WATERLOO, DEPT PHYS, WATERLOO N2L 3G1, ONTARIO, CANADA; GEOL SURVEY CANADA, DIV MINERAL RESOURCES, OTTAWA K1A 0E8, ONTARIO, CANADA</t>
  </si>
  <si>
    <t>University of Kiel; Helmholtz Association; GEOMAR Helmholtz Center for Ocean Research Kiel; University of Waterloo; Natural Resources Canada; Lands &amp; Minerals Sector - Natural Resources Canada; Geological Survey of Canada</t>
  </si>
  <si>
    <t>NOBES, DC (corresponding author), UNIV WATERLOO, DEPT EARTH SCI, 200 UNIV AVE, WATERLOO N2L 3G1, ONTARIO, CANADA.</t>
  </si>
  <si>
    <t>Nobes, David/AAC-6539-2021</t>
  </si>
  <si>
    <t>Nobes, David/0000-0002-0344-7890</t>
  </si>
  <si>
    <t>APR 10</t>
  </si>
  <si>
    <t>B4</t>
  </si>
  <si>
    <t>10.1029/91JB00002</t>
  </si>
  <si>
    <t>FG773</t>
  </si>
  <si>
    <t>WOS:A1991FG77300004</t>
  </si>
  <si>
    <t>BARTEK, LR; VAIL, PR; ANDERSON, JB; EMMET, PA; WU, S</t>
  </si>
  <si>
    <t>EFFECT OF CENOZOIC ICE-SHEET FLUCTUATIONS IN ANTARCTICA ON THE STRATIGRAPHIC SIGNATURE OF THE NEOGENE</t>
  </si>
  <si>
    <t>ROSS SEA; GLACIATION; SEDIMENTATION; EVOLUTION; RECORD; OCEANOGRAPHY; AUSTRALIA; OLIGOCENE; BENEATH; HISTORY</t>
  </si>
  <si>
    <t>Stratigraphic successions from the Gulf of Mexico-offshore Alabama, northeast Java-Indonesia, Ross Sea-Antarctica, and several other continental margins have been examined. All are characterized by very similar Neogene stratal geometries. In seismic profiles and well log cross sections from these areas, a large, mid-Oligocene (i.e., latest Early Oligocene-earliest Late Oligocene), basinward shift in coastal onlap is followed by a major early Miocene transgression and aggradation, which is in turn followed by early middle Miocene transgressions and late middle and late Miocene progradational episodes. The succession culminates in Plio-Pleistocene high-frequency progradations and transgressions. The interregional character of the Neogene stratal signature and its similarity to the stratal geometry found in seismic data from the Ross Sea continental shelf (Antarctica) suggest that the Neogene stratal signature is a manifestation of glacioeustatic fluctuations. A review of the literature and an analysis of recently acquired and published data indicate that the first major ice sheet grounding event in the Ross Sea occurred during middle to late Oligocene time. The Ross Sea is the repository for ice flowing from a major portion of the continental interior. Thus the glacial record of the Ross Sea should serve as a gage of ice volume changes on the continent that were large enough to influence global eustasy. The ice advance onto the Ross Sea continental shelf during middle to late Oligocene time may have been the result of a decrease in the rate of shelf subsidence as rifting in the Ross Sea slowed or ceased. Advance of the ice sheet resulted in widespread erosion of the continental shelf and shelf overdeepening. It is hypothesized that metastable, marine-based ice sheets have waxed and waned on the Antarctic continental shelf since at least the Oligocene and that the these waxing and waning events were responsible for the development of a global Neogene stratigraphic signature.</t>
  </si>
  <si>
    <t>BARTEK, LR (corresponding author), RICE UNIV,DEPT GEOL &amp; GEOPHYS,HOUSTON,TX 77251, USA.</t>
  </si>
  <si>
    <t>Anderson, John/B-1011-2012</t>
  </si>
  <si>
    <t>10.1029/90JB02528</t>
  </si>
  <si>
    <t>WOS:A1991FG77300057</t>
  </si>
  <si>
    <t>MATTHEWS, RK; FROHLICH, C</t>
  </si>
  <si>
    <t>ORBITAL FORCING OF LOW-FREQUENCY GLACIOEUSTASY</t>
  </si>
  <si>
    <t>LONG-TERM VARIATIONS; HISTORY; RECORD</t>
  </si>
  <si>
    <t>The role of orbital forcing in glacioeustasy has long presented a major problem regarding the reconciliation of data-oriented seismic sequence stratigraphy with process-oriented dynamic stratigraphy. Dynamic stratigraphy commonly cites orbital forcing periods of approximately 20,000 years (precession), 40,000 years (tilt) and 100,000 years (eccentricity) which are too fine scale to be resolved consistently by seismic sequence stratigraphy. Seismic sequence stratigraphy consistently identifies seemingly eustatic events on a scale of millions of years which have no heretofore easily identifiable causal mechanisms. In this paper, we propose a geologic mechanism and realistic quantitative construct to explain how Antarctic ice volume varies as a function of orbital forcing in the Tertiary. We demonstrate that this mechanism, which has a nonlinear response to long-period modulation of the orbital forcing time series, can produce major glacioeustatic events with quasi-periodicities of the order of 2 m.y. We use a FORTRAN program, STRATA-various, to construct a two-dimensional forward model demonstrating that this proposed mechanism can produce a synthetic sequence stratigraphy which bears strong resemblance to the generalizations of seismic sequence stratigraphy. We acknowledge important achievements of seismic sequence stratigraphy. Nevertheless, we propose that the seismic sequence stratigraphy concepts of long-term and short-term eustatic curves be replaced by independent estimates of tectonoeustasy and glacioeustasy based upon data sets which are, wherever possible, independent of seismic sequence stratigraphy. Likewise, we propose that qualitative generalizations be replaced with explicit forward models as the targets for model/data convergence.</t>
  </si>
  <si>
    <t>UNIV TEXAS, INST GEOPHYS, AUSTIN, TX 78759 USA</t>
  </si>
  <si>
    <t>University of Texas System; University of Texas Austin</t>
  </si>
  <si>
    <t>MATTHEWS, RK (corresponding author), BROWN UNIV, DEPT GEOL SCI, BOX 1846, PROVIDENCE, RI 02912 USA.</t>
  </si>
  <si>
    <t>Frohlich, Cliff/A-8573-2008</t>
  </si>
  <si>
    <t>10.1029/90JB02633</t>
  </si>
  <si>
    <t>WOS:A1991FG77300059</t>
  </si>
  <si>
    <t>PRENTICE, ML; MATTHEWS, RK</t>
  </si>
  <si>
    <t>TERTIARY ICE-SHEET DYNAMICS - THE SNOW GUN HYPOTHESIS</t>
  </si>
  <si>
    <t>OCEAN SEA ICE; OXYGEN ISOTOPE RECORD; SURFACE-TEMPERATURE; SOUTHWEST PACIFIC; CLIMATE; PLIOCENE; NEOGENE; MIOCENE; VOLUME; CIRCULATION</t>
  </si>
  <si>
    <t>We observe strong negative correlation between Tertiary low- to mid-latitude planktonic foraminiferal delta-18-O and the difference between these data and coeval benthic foraminiferal delta-18-O. Late Quaternary data do not show this correlation. Coupling statistical model/delta-18-O comparisons and evidence for Antarctic ice and ocean temperature variation, we infer that Tertiary ice volume, recorded by tropical planktonic delta-18-O, increased as the deep ocean warmed. Because the isotopic signatures of deepwater temperature variation and ice volume change were of opposite sign, the sum of these signals in Tertiary benthic delta-18-O became lost in the noise. This renders low correlation between Tertiary planktonic and benthic delta-18-O time series compared to late Quaternary data. We contend that Tertiary ice sheet growth was commonly driven by warming of deep water from low-to mid-latitude marginal seas (snow gun hypothesis). In contrast, late Quaternary ice sheets grew as deep water, formed at high latitude, cooled. Because tectonic forcing and orbital forcing at low-latitude primarily controlled production and temperature variations of this Warm Saline Deep Water, these influences largely dictated Tertiary ice volume fluctuations. Through the Tertiary, we infer ice volume fluctuations to be an important component of sea level history on timescales between 10(3) and 10(7) years.</t>
  </si>
  <si>
    <t>UNIV MAINE, INST QUATERNARY STUDIES, ORONO, ME 04469 USA; BROWN UNIV, DEPT GEOL SCI, PROVIDENCE, RI 02912 USA</t>
  </si>
  <si>
    <t>University of Maine System; University of Maine Orono; Brown University</t>
  </si>
  <si>
    <t>UNIV MAINE, DEPT GEOL SCI, 110 BOARDMAM HALL, ORONO, ME 04469 USA.</t>
  </si>
  <si>
    <t>10.1029/90JB01614</t>
  </si>
  <si>
    <t>WOS:A1991FG77300061</t>
  </si>
  <si>
    <t>CROSS, M</t>
  </si>
  <si>
    <t>BRITISH PLANS FOR ANTARCTIC STATION CAUSE ALARM</t>
  </si>
  <si>
    <t>APR 6</t>
  </si>
  <si>
    <t>FF192</t>
  </si>
  <si>
    <t>WOS:A1991FF19200020</t>
  </si>
  <si>
    <t>BRITISH PLANS FOR ANTARCTIC STATION CAUSE ALARM ... AS MINING BAN RETURNS TO THE AGENDA</t>
  </si>
  <si>
    <t>REED BUSINESS INFORMATION LTD</t>
  </si>
  <si>
    <t>SUTTON</t>
  </si>
  <si>
    <t>QUADRANT HOUSE THE QUADRANT, SUTTON SM2 5AS, SURREY, ENGLAND</t>
  </si>
  <si>
    <t>WOS:A1991FF19200021</t>
  </si>
  <si>
    <t>BARROW, CH; WATERMANN, J; EVANS, DS; WILHELM, K</t>
  </si>
  <si>
    <t>OBSERVATIONS OF ANTARCTIC AURORAL ELECTRON-PRECIPITATION WITH HIGH-STABILITY IN TIME AND LONGITUDE</t>
  </si>
  <si>
    <t>SATELLITE</t>
  </si>
  <si>
    <t>Electron flux measurements were made in the energy range 0.1 to 12.5 keV, by the electron spectrometer 1ES019 on board Spacelab 1, during the period 29 November to 7 December 1983. The spacecraft was in a 57-degrees inclination circular orbit at an altitude of about 250 km with an orbital period of 90 min. Although the experiment was originally designed for artificial electron beam response observations, several periods of natural energetic electron precipitation were also recorded and these have been surveyed and catalogued. The data are interesting because of the high resolution of the electron spectrometer, the relatively low spacecraft altitude for the observations and the path of Spacelab 1 almost along the auroral oval. On 30 November 1983 Spacelab 1 observed electron precipitation during four successive southern hemisphere passes, one of which is of particular interest as the NOAA-7 satellite, which measured electron flux in the energy range 0.3 to 20 keV at an altitude of about 850 km, was then quite close in space and time. As correlative riometer and magnetometer observations suggest that auroral conditions remained stable during the 25-min period between the two sets of observations, the observations are used to infer the gross spatial structure of the auroral precipitation over the midnight sector. Comparison of the electron energy spectra observed by Spacelab 1 and NOAA-7 at different magnetic local times and at different altitudes suggests a high degree of longitudinal homogeneity in the precipitation.</t>
  </si>
  <si>
    <t>NOAA,SPACE ENVIRONM RES LABS,BOULDER,CO 80303; NATL RES COUNCIL CANADA,HERZBERG INST ASTROPHYS,OTTAWA K1A 0R6,ONTARIO,CANADA</t>
  </si>
  <si>
    <t>National Oceanic Atmospheric Admin (NOAA) - USA; National Research Council Canada</t>
  </si>
  <si>
    <t>BARROW, CH (corresponding author), MAX PLANCK INST AERON,W-3411 KATLENBURG DUHM,GERMANY.</t>
  </si>
  <si>
    <t>APR</t>
  </si>
  <si>
    <t>FL814</t>
  </si>
  <si>
    <t>WOS:A1991FL81400006</t>
  </si>
  <si>
    <t>TESTA, JW; OEHLERT, G; AINLEY, DG; BENGTSON, JL; SINIFF, DB; LAWS, RM; ROUNSEVELL, D</t>
  </si>
  <si>
    <t>TEMPORAL VARIABILITY IN ANTARCTIC MARINE ECOSYSTEMS - PERIODIC FLUCTUATIONS IN THE PHOCID SEALS</t>
  </si>
  <si>
    <t>CANADIAN JOURNAL OF FISHERIES AND AQUATIC SCIENCES</t>
  </si>
  <si>
    <t>EL-NINO; SOUTHERN OSCILLATION; LEPTONYCHOTES-WEDDELLI; SURFACE TEMPERATURE; MCMURDO SOUND; PACIFIC-OCEAN; PATTERNS; LEOPARD</t>
  </si>
  <si>
    <t>Three species of seals around Antarctica have shown quasi-cyclic patterns in some aspect of their biology: the age structure of crabeater seals (Lobodon carcinophagus) around the Antarctic Peninsula has shown strong cohorts separated by 4- to 5-yr intervals; juvenile leopard seals (Hydruga leptonyx) have appeared in unusually large numbers at Macquarie Island, also at 4- to 5-yr intervals; and Weddell seals (Leptonychotes weddellii) in McMurdo Sound have undergone fluctuations in reproductive rate every 4-6 yr. Complex demodulation was used to compare patterns among these three data sets and with the Southern Oscillation Index (SOI). All of the seal data sets showed evidence of cyclical behavior when demodulated at a period of 5 yr. The Weddell seals were generally in phase with the SOI since the Weddell series began in 1970. The leopard seals and SOI were in phase in the 1960's, but thereafter the SOI series led the leopard seal series by about one quarter of a cycle. The crabeater series was more complicated, but similarities with the other data sets also were seen. If these tentative observations are confirmed, they point to large-scale oceanographic variation, possibly related to the El Nino - Southern Oscillation (ENSO), as an important mechanism in Antarctic marine ecosystems.</t>
  </si>
  <si>
    <t>UNIV MINNESOTA,APPL STAT,ST PAUL,MN 55108; POINT REYES BIRD OBSERV,STINSON BEACH,CA 94970; NATL MARINE MAMMAL LAB,SEATTLE,WA 98115; UNIV MINNESOTA,DEPT ECOL &amp; BEHAV BIOL,MINNEAPOLIS,MN 55455; ST EDMUNDS COLL,CAMBRIDGE CB3 0BN,ENGLAND; LANDS PARKS &amp; WILDLIFE,HOBART,TAS 7001,AUSTRALIA</t>
  </si>
  <si>
    <t>University of Minnesota System; University of Minnesota Twin Cities; National Oceanic Atmospheric Admin (NOAA) - USA; University of Minnesota System; University of Minnesota Twin Cities; University of Cambridge</t>
  </si>
  <si>
    <t>TESTA, JW (corresponding author), UNIV ALASKA,INST MARINE SCI,FAIRBANKS,AK 99775, USA.</t>
  </si>
  <si>
    <t>0706-652X</t>
  </si>
  <si>
    <t>CAN J FISH AQUAT SCI</t>
  </si>
  <si>
    <t>Can. J. Fish. Aquat. Sci.</t>
  </si>
  <si>
    <t>10.1139/f91-081</t>
  </si>
  <si>
    <t>Fisheries; Marine &amp; Freshwater Biology</t>
  </si>
  <si>
    <t>FF520</t>
  </si>
  <si>
    <t>WOS:A1991FF52000015</t>
  </si>
  <si>
    <t>THOMSEN, HA; BUCK, KR; BOLT, PA; GARRISON, DL</t>
  </si>
  <si>
    <t>FINE-STRUCTURE AND BIOLOGY OF CRYOTHECOMONAS GEN-NOV (PROTISTA INCERTAE SEDIS) FROM THE ICE BIOTA</t>
  </si>
  <si>
    <t>SPONGOMONAS-UVELLA STEIN; SEA ICE; FLAGELLAR APPARATUS; WEDDELL SEA; ULTRASTRUCTURE; ANTARCTICA; PRASINOPHYCEAE; CHRYSOPHYCEAE; MORPHOLOGY; PHYLOGENY</t>
  </si>
  <si>
    <t>The morphology and ultrastructure of four species of Cryothecomonas gen. nov. (Protista incertae sedis) in material from the Weddell Sea, Antarctica, and the Isefjord, Denmark, are described. These heterotrophic flagellates, which were initially observed in association with sea ice, display a unique combination of morphological characteristics. At present it is impossible to assign the new genus to an existing higher taxonomic level of protistan flagellates. Cryothecomonas species are furnished with a close-fitting multilayered theca. The two naked anterior flagella emerge through narrow thecal funnels. A transitional helix is part of the flagellar transition zone. A conspicuous cytostome is located in a posterior (lateral) position. Food uptake is mediated through the extension of cytostomal pseudopodia. The nucleus is anteriorly located and contains a conspicuous nucleolus and distinct areas of chromatin. Mitochondrial cristae are tubular. Cryothecomonas species feed on cells in the size range 2-4.5-mu-m (e.g., algal flagellates). Data are presented on the abundance of Cryothecomonas armigera sp. nov. in Antarctic waters.</t>
  </si>
  <si>
    <t>UNIV COPENHAGEN,INST SPOREPLANTER,DK-1353 COPENHAGEN,DENMARK</t>
  </si>
  <si>
    <t>University of Copenhagen</t>
  </si>
  <si>
    <t>THOMSEN, HA (corresponding author), UNIV CALIF SANTA CRUZ,INST MARINE SCI,SANTA CRUZ,CA 95064, USA.</t>
  </si>
  <si>
    <t>Thomsen, Helge Abildhauge/0000-0002-0748-5755</t>
  </si>
  <si>
    <t>10.1139/z91-150</t>
  </si>
  <si>
    <t>FP798</t>
  </si>
  <si>
    <t>WOS:A1991FP79800027</t>
  </si>
  <si>
    <t>PEARMAN, GI</t>
  </si>
  <si>
    <t>CHANGES IN ATMOSPHERIC CHEMISTRY AND THE GREENHOUSE-EFFECT - A SOUTHERN-HEMISPHERE PERSPECTIVE</t>
  </si>
  <si>
    <t>CLIMATIC CHANGE</t>
  </si>
  <si>
    <t>PAST 2 CENTURIES; VOSTOK ICE CORE; CARBON-DIOXIDE; GLOBAL DISTRIBUTION; INTERANNUAL VARIATION; ANTARCTIC ICE; CO2; METHANE; TRENDS; CYCLE</t>
  </si>
  <si>
    <t>In the past decades there has been an explosive increase in studies of the chemistry of the atmosphere. These studies have shown that the chemical composition of the global atmosphere is far from constant. There is a clearly discernible chemical 'weather' and 'climate' and the latter is changing. Global atmospheric chemistry is at a relatively embryonic stage and much of the effort thus far has been directed towards the establishment of an observational basis upon which a sound theoretical understanding of chemical weather and climate can be built. Without this framework we will remain unable to rationally assess the consequences of, or even distinguish between, natural and man-made perturbations to the chemistry of the atmosphere or to understand the instabilities that already exist. Parallel with this development is the major upsurge of interest in the warming of the planet now expected with high probability as a result of the increase of the atmospheric levels of the so-called greenhouse gases. Such changes, although not the only environmental changes expected, are likely to have far-reaching effects on society and the natural environment. Serious decisions are ahead as we strive to adapt to and avoid climatically induced change.</t>
  </si>
  <si>
    <t>PEARMAN, GI (corresponding author), CSIRO, DIV ATMOSPHER RES, PMB 1, MORDIALLOC, VIC 3195, AUSTRALIA.</t>
  </si>
  <si>
    <t>VAN GODEWIJCKSTRAAT 30, 3311 GZ DORDRECHT, NETHERLANDS</t>
  </si>
  <si>
    <t>0165-0009</t>
  </si>
  <si>
    <t>1573-1480</t>
  </si>
  <si>
    <t>Clim. Change</t>
  </si>
  <si>
    <t>10.1007/BF00138994</t>
  </si>
  <si>
    <t>FP459</t>
  </si>
  <si>
    <t>WOS:A1991FP45900003</t>
  </si>
  <si>
    <t>BUDD, WF</t>
  </si>
  <si>
    <t>ANTARCTICA AND GLOBAL CHANGE</t>
  </si>
  <si>
    <t>LAST CLIMATIC CYCLE; VOSTOK ICE CORE; SEA-ICE; ULTRAVIOLET-RADIATION; SOUTHERN OSCILLATION; NUMERICAL EXPERIMENT; WINTER CIRCULATION; LARGE-SCALE; OZONE; CO2</t>
  </si>
  <si>
    <t>The Antarctic region of the globe is of special importance for a wide range of studies of global change. The IGBP research activities needing special focus for global change should be multidisciplinary, should involve both the geosphere and the biosphere, and should be of global as well as local interest. There are a number of important Antarctic research topics which fit these criteria. A decrease of Antarctic sea ice has a positive feedback on global warming. Reduction in the sea ice also impacts on deep ocean circulation and can give a positive feedback to the increase of atmospheric carbon dioxide by the reduction of a deep ocean sink. Changes in the mass balance of the Antarctic ice sheet impact on global sea level. A unique historic record of past climate and global environmental changes is being obtained from deep core drilling in the Antarctic ice sheet. Decreases of stratospheric ozone are most pronounced over the Antarctic in spring. The impact of increases in ultraviolet radiation on the biosphere can be studied in the Antarctic as a precursor to possible changes developing elsewhere around the globe. Changes in the atmosphere and ocean circulations resulting from the decrease in Antarctic sea ice cover can have important effects on ocean surface temperatures which impact on the climates of the continents. These topics are discussed briefly and a number of Antarctic research areas are highlighted which build on existing or planned international programmes and which can make critical contributions to multidisciplinary studies of global change.</t>
  </si>
  <si>
    <t>BUDD, WF (corresponding author), UNIV MELBOURNE,DEPT METEOROL,PARKVILLE,VIC 3052,AUSTRALIA.</t>
  </si>
  <si>
    <t>10.1007/BF00139002</t>
  </si>
  <si>
    <t>WOS:A1991FP45900011</t>
  </si>
  <si>
    <t>BERNAL, PA</t>
  </si>
  <si>
    <t>CONSEQUENCES OF GLOBAL CHANGE FOR OCEANS - A REVIEW</t>
  </si>
  <si>
    <t>CONTINUOUS PLANKTON RECORDS; ATMOSPHERIC CARBON-DIOXIDE; CLIMATE MODEL; ZOOPLANKTON; VARIABILITY; SENSITIVITY; ABUNDANCE; ATLANTIC; SURVIVAL</t>
  </si>
  <si>
    <t>The possible effects of global climate change on the oceans are described through a review of the results produced by GCM's that explicitly incorporate the dynamics of the interior of world oceans. Changes at asymptotic equilibrium influence the whole water column, but equilibrium in the deep sea is reached after several thousands years. The transient response of these models after 25 years following the onset of the perturbation (doubling or quadrupling of atmospheric CO2) affects the upper layer of the oceans (&lt; 1000 m) producing an increase in temperature between 2-4-degrees-C. Models with realistic geography, as compared with simplified ones with N-S symmetry, produce warming near the north pole but a small cooling close to the antarctic continent. The main impacts of the predicted changes upon marine ecosystems are identified within several possible scenarios. Special mention is made of the expansion/contraction of pelagic habitats, oceanic island habitats, ocean wide distributional changes and the dynamical effects upon bioproduction.</t>
  </si>
  <si>
    <t>BERNAL, PA (corresponding author), INST FOMENTO PESQUERO, CASILLA 1287, SANTIAGO, CHILE.</t>
  </si>
  <si>
    <t>Bernal, Patricio/0000-0002-6475-3429</t>
  </si>
  <si>
    <t>10.1007/BF00139005</t>
  </si>
  <si>
    <t>WOS:A1991FP45900014</t>
  </si>
  <si>
    <t>KLEIN, J; FINK, D; MIDDLETON, R; NISHIIZUMI, K; ARNOLD, J</t>
  </si>
  <si>
    <t>DETERMINATION OF THE HALF-LIFE OF CA-41 FROM MEASUREMENTS OF ANTARCTIC METEORITES</t>
  </si>
  <si>
    <t>AGES; ICE</t>
  </si>
  <si>
    <t>Using accelerator mass spectrometry (AMS), we have determined the half-life of Ca-41 from the decrease of its concentration with terrestrial age in five Antarctic meteorites and a recent fall. The meteorites were selected on the basis of their Cl-36 concentrations (measured on the same aliquots as used here), which showed a span of terrestrial ages of approximately 600 ka, and on the basis of other cosmogenic-nuclide concentrations which indicated that the meteorites had small pre-atmospheric sizes (so that the samples were negligibly shielded from primary cosmic rays), and sufficiently long irradiation times in space that the concentrations of Ca-41 and Cl-36 were in secular equilibrium prior to the meteorites' fall to Earth. Based on the decrease of Ca-41 relative to Cl-36 (t1/2 = 301 +/- 2 ka), we infer that the half-life of Ca-41 is 103 +/- 7 ka.</t>
  </si>
  <si>
    <t>UNIV CALIF SAN DIEGO,DEPT CHEM,LA JOLLA,CA 92093</t>
  </si>
  <si>
    <t>University of California System; University of California San Diego</t>
  </si>
  <si>
    <t>KLEIN, J (corresponding author), UNIV PENN,DEPT PHYS,PHILADELPHIA,PA 19104, USA.</t>
  </si>
  <si>
    <t>10.1016/0012-821X(91)90151-7</t>
  </si>
  <si>
    <t>FM721</t>
  </si>
  <si>
    <t>WOS:A1991FM72100007</t>
  </si>
  <si>
    <t>TRULL, TW; KURZ, MD; JENKINS, WJ</t>
  </si>
  <si>
    <t>DIFFUSION OF COSMOGENIC HE-3 IN OLIVINE AND QUARTZ - IMPLICATIONS FOR SURFACE EXPOSURE DATING</t>
  </si>
  <si>
    <t>ISOTOPIC COMPOSITION; TERRESTRIAL ROCKS; SUMMIT LAVAS; COSMIC-RAYS; HELIUM; INSITU; ENVIRONMENT; MAUI</t>
  </si>
  <si>
    <t>The in situ production of He-3 in surface rocks by cosmic ray induced nuclear reactions offers an important geochronological tool. To evaluate helium loss problems in this technique, cosmogenic He-3 diffusivities were measured in quartz and olivine by incremental heating at 150-600-degrees-C. Arrhenius temperature dependences were observed in both minerals with similar activation energies (E(a) = 25 +/- 4 kcal/mole, log D(0) = -3.7 +/- 0.9 in olivine and E(a) = 25.2 +/- 0.9, log D(0) = +0.2 +/- 0.4 in quartz) and imply very low diffusivities when extrapolated to environmental temperatures (less than 10(-18) cm2/s in quartz and 10(-22) cm2/s in olivine at 20-degrees-C). These low diffusivities suggest helium loss will not significantly affect cosmogenic helium exposure dating for time scales on the order of 10(6) years in quartz and 10(9) years in olivine, provided large (2 mm) sample grains are used. Exposure ages obtained with smaller grains need to be corrected for diffusive helium loss and equations are provided for this purpose. Cosmogenic He-3 diffuses more than 100 times faster than trapped magmatic He-3 in olivine or radiogenic He-4 in quartz. The mechanisms responsible for these differences have yet to be determined, but may involve both trapping processes at mineral defects and enhanced mobility associated with spallation produced crystal damage. Therefore, it is possible that helium diffusivities may depend on a sample's cosmic ray exposure or radiogenic production history. Whatever the precise mechanism, the higher mobility of He-3 suggests that incremental heating will be useful in separating cosmogenic helium from magmatic or radiogenic helium in future studies. Comparison of the diffusivity results with total cosmogenic He-3 contents of different quartz size fractions for an Antarctic quartzite suggests that He loss may have occurred more rapidly than predicted by the laboratory measurements. Nonetheless, retention of cosmogenic He-3 is quite high (equivalent to more than a million years of exposure) and cosmogenic He-3 geochronology is feasible in this and other quartz-containing rocks.</t>
  </si>
  <si>
    <t>WOODS HOLE OCEANOG INST,DEPT CHEM,WOODS HOLE,MA 02543</t>
  </si>
  <si>
    <t>Woods Hole Oceanographic Institution</t>
  </si>
  <si>
    <t>Trull, Tom W/B-7028-2014</t>
  </si>
  <si>
    <t>Kurz, Mark/0000-0003-1745-2356</t>
  </si>
  <si>
    <t>10.1016/0012-821X(91)90164-D</t>
  </si>
  <si>
    <t>WOS:A1991FM72100020</t>
  </si>
  <si>
    <t>BLATTNER, P; WILLIAMS, JG</t>
  </si>
  <si>
    <t>THE LARGS HIGH-LATITUDE OXYGEN ISOTOPE ANOMALY (NEW-ZEALAND) AND CLIMATIC CONTROLS OF OXYGEN ISOTOPES IN MAGMA</t>
  </si>
  <si>
    <t>SKAERGAARD INTRUSION; FIORDLAND; EVOLUTION; VICTORIA; EXCHANGE; SYSTEMS; WATERS; ROCKS; FLUID</t>
  </si>
  <si>
    <t>In northern Fiordland the Brook Street terrane of New Zealand consists of two units - the predominantly basaltic Plato and the predominantly andesitic Largs terrane. The Permian Plato terrane has normal to slightly enriched delta-O-18 values, whereas the Largs terrane, which is of similar pre-early Triassic age, has not yielded a single normal delta-O-18SMOW result, with all of 17 total rocks showing less than 3.2 parts-per-thousand, seven less than -4 parts-per-thousand, and two less than -9 parts-per-thousand. These strongly anomalous data confirm an earlier suggested terrestrial character of Largs deposition, and demand the presence of Permo-Triassic geothermal systems running on subAntarctic to Antarctic meteoric water. The skewed data spectrum suggests a relatively immature flow system and likely values for the recharge water are -20 parts-per-thousand delta-O-18 or less. For a climate distribution similar to the present one, including polar ice caps, this would indicate over 70-degrees of southern latitude. Rafts and xenoliths of Largs rocks have been entrained within Mackay Intrusives in the early Triassic. On field evidence the Mackay magmas have also intruded an early Darran Complex, but this complex has been substantially reactivated in the Cretaceous. It has delta-O-18 values near 5.0 parts-per-thousand, which is distinctly low for island arc magmas. Since the complex is isotopically homogeneous, its delta-O-18 is unlikely to be a direct effect of the relatively shallow Largs terrane. More probable is a climate related slight depression of the delta-O-18 of magma sources, in which other high-latitude, low-delta-O-18 sediments and geothermal systems have been involved.</t>
  </si>
  <si>
    <t>UNIV OTAGO,DEPT GEOL,DUNEDIN,NEW ZEALAND</t>
  </si>
  <si>
    <t>BLATTNER, P (corresponding author), DSIR,POB 30368,LOWER HUTT,NEW ZEALAND.</t>
  </si>
  <si>
    <t>Williams, Joanna G/P-6439-2018</t>
  </si>
  <si>
    <t>10.1016/0012-821X(91)90166-F</t>
  </si>
  <si>
    <t>WOS:A1991FM72100022</t>
  </si>
  <si>
    <t>MARKS, KM; SANDWELL, DT; VOGT, PR; HALL, SA</t>
  </si>
  <si>
    <t>MANTLE DOWNWELLING BENEATH THE AUSTRALIAN-ANTARCTIC DISCORDANCE ZONE - EVIDENCE FROM GEOID HEIGHT VERSUS TOPOGRAPHY</t>
  </si>
  <si>
    <t>DEPTH ANOMALIES; GRAVITY-ANOMALIES; INDIAN-OCEAN; CONVECTION; SWELLS; CHEMISTRY; SEASAT; RIDGE; COMPENSATION; UNDULATIONS</t>
  </si>
  <si>
    <t>The Australian-Antarctic discordance zone (AAD) is an anomalously deep and rough segment of the Southeast Indian Ridge between 120-degrees and 128-degrees-E. A large, negative (deeper than predicted) depth anomaly is centered on the discordance, and a geoid low is evident upon removal of a low-order geoid model and the geoid height-age relation. We investigate two models that may explain these anomalies: a deficiency in ridge-axis magma supply that produces thin oceanic crust (i.e. shallow Airy compensation), and a downwelling and/or cooler mantle beneath the AAD that results in deeper convective-type compensation. To distinguish between these models, we have calculated the ratio of geoid height to topography from the slope of a best line fit by functional analysis (i.e. non-biased linear regression), a method that minimizes both geoid height and topography residuals. Geoid/topography ratios of 2.1 +/- 0.9 m/km for the entire study area (38-degrees-60-degrees-S, 105-degrees-140-degrees-E), 2.3 +/- 1.8 m/km for a subset comprising crust less-than-or-equal-to 25 Ma, and 2.7 +/- 2.0 m/km for a smaller area centered on the AAD were obtained. These ratios are significantly larger than predicted for thin oceanic crust (0.4 m/km), and 2.7 m/km is consistent with downwelling convection beneath young lithosphere. Average compensation depths of 27, 29, and 34 km, respectively, estimated from these ratios suggest a mantle structure that deepens towards the AAD. The deepest compensation (34 km) of the AAD is below the average depth of the base of the young lithosphere (approximately 30 km), and a downwelling of asthenospheric material is implied. The observed geoid height-age slope over the discordance is unusually gradual at -0.133 m/m.y. We calculate that an upper mantle 170-degrees-C cooler and 0.02 g/cm3 denser than normal can explain the shallow slope. Unusually fast shear velocities in the upper 200 km of mantle beneath the discordance, and major-element geochemical trends consistent with small amounts of melting at shallow depths, provide strong evidence for cooler temperatures beneath the AAD.</t>
  </si>
  <si>
    <t>UNIV HOUSTON,DEPT GEOSCI,HOUSTON,TX 77004; UNIV CALIF SAN DIEGO,SCRIPPS INST OCEANOG,LA JOLLA,CA 92093; USN,RES LAB,WASHINGTON,DC 20375</t>
  </si>
  <si>
    <t>University of Houston System; University of Houston; University of California System; University of California San Diego; Scripps Institution of Oceanography; United States Department of Defense; United States Navy; Naval Research Laboratory</t>
  </si>
  <si>
    <t>; Marks, Karen/F-5610-2010</t>
  </si>
  <si>
    <t>Sandwell, David/0000-0001-5657-8707; Marks, Karen/0000-0001-6524-1495</t>
  </si>
  <si>
    <t>10.1016/0012-821X(91)90170-M</t>
  </si>
  <si>
    <t>WOS:A1991FM72100026</t>
  </si>
  <si>
    <t>SACK, RO; AZEREDO, WJ; LIPSCHUTZ, ME</t>
  </si>
  <si>
    <t>OLIVINE DIOGENITES - THE MANTLE OF THE EUCRITE PARENT BODY</t>
  </si>
  <si>
    <t>NATURAL SILICATE LIQUIDS; CHEMICAL MASS-TRANSFER; MAGMATIC PROCESSES; ORIGIN; HOWARDITES; EVOLUTION; PYROXENE; ELEMENTS; EQUILIBRIUM; ACHONDRITES</t>
  </si>
  <si>
    <t>Two olivine-rich Antarctic diogenites (ALH A77256 and ALH 84001) of the howardite-eucritediogenite (HED) meteorite association have olivine/pyroxene ratios similar to normative ratios in devolatilized ordinary chondrites. Based on chemical data and petrological analysis, these meteorites represent the residuum of partial melting of the mantle in the eucrite parent body (EPB). Mineral assemblages in these olivine-rich diogenites record a continuum in thermal histories from initial partial melting (1150-1200-degrees-C) to subsolidus re-equilibration (795 +/- 55-degrees-C). The small number of olivine-rich diogenites known hints that only the outer portion of the EPB has been sampled.</t>
  </si>
  <si>
    <t>PURDUE UNIV,DEPT CHEM,W LAFAYETTE,IN 47907</t>
  </si>
  <si>
    <t>SACK, RO (corresponding author), PURDUE UNIV,DEPT EARTH &amp; ATMOSPHER SCI,W LAFAYETTE,IN 47907, USA.</t>
  </si>
  <si>
    <t>Sack, Richard I/A-8369-2009</t>
  </si>
  <si>
    <t>10.1016/0016-7037(91)90166-3</t>
  </si>
  <si>
    <t>FH322</t>
  </si>
  <si>
    <t>WOS:A1991FH32200015</t>
  </si>
  <si>
    <t>SEARS, DWG; BENOIT, P; BATCHELOR, JD</t>
  </si>
  <si>
    <t>EVIDENCE FOR DIFFERENCES IN THE THERMAL HISTORIES OF ANTARCTIC AND NON-ANTARCTIC H-CHONDRITES WITH COSMIC-RAY EXPOSURE AGES LESS-THAN 20 MA</t>
  </si>
  <si>
    <t>TYPE-3 CHONDRITES; METEORITES; CLASSIFICATION; LUMINESCENCE; POPULATIONS; ASTEROIDS; ABUNDANCE; FALLS; SHOCK</t>
  </si>
  <si>
    <t>Antarctic H chondrites show a different range of induced thermoluminescence properties compared with those of H chondrites that have fallen elsewhere in the world. Recent noble gas data of SCHULTZ et al. (1991) show that this difference is displayed most dramatically by meteorites with cosmic-ray exposure ages &lt; 20 Ma, and they confirm that the differences cannot be attributed to weathering or to the presence of a great many fragments of an unusual Antarctic meteorite. Annealing experiments on an H5 chondrite, and other measurements on a variety of ordinary chondrites, have shown that induced TL properties are sensitive to the thermal histories of the meteorites. We conclude that the event(s) that released the &lt; 20 Ma samples, which are predominantly those with exposure ages of 8 +/- 2 Ma, produced two groups with different thermal histories, one that came to Earth several 10(5) years ago and that are currently only found in Antarctica, and one that is currently falling on the Earth.</t>
  </si>
  <si>
    <t>SEARS, DWG (corresponding author), UNIV ARKANSAS,DEPT CHEM &amp; BIOCHEM,COSMOCHEM GRP,FAYETTEVILLE,AR 72701, USA.</t>
  </si>
  <si>
    <t>10.1016/0016-7037(91)90178-8</t>
  </si>
  <si>
    <t>WOS:A1991FH32200027</t>
  </si>
  <si>
    <t>BEHRENDT, JC; COOPER, A</t>
  </si>
  <si>
    <t>EVIDENCE OF RAPID CENOZOIC UPLIFT OF THE SHOULDER ESCARPMENT OF THE CENOZOIC WEST ANTARCTIC RIFT SYSTEM AND A SPECULATION ON POSSIBLE CLIMATE FORCING</t>
  </si>
  <si>
    <t>MOUNTAINS; HISTORY; UTAH</t>
  </si>
  <si>
    <t>The Cenozoic West Antarctic rift system, characterized by Cenozoic bimodal alkalic volcanic rocks, extends over a largely ice-covered area, from the Ross Sea nearly to the Bellingshausen Sea. It is bounded on one side by a spectacular 4- to 5-km-high rift-shoulder scarp (maximum bedrock relief 5 to 7 km) from northern Victoria Land-Queen Maud Mountains to the Ellsworth-Whitmore-Horlick Mountains. Jurassic tholeiites crop out with the late Cenozoic volcanic rocks along the section of the Transantarctic Mountains from northern Victoria Land to the Horlick Mountains. The Cenozoic rift shoulder diverges here from the Jurassic tholeiite trend, and the tholeiites are exposed discontinuously along the lower elevation (1-2 km) section of the Transantarctic Mountains to the Weddell Sea. Various lines of evidence, no one of which is independently conclusive, lead us (as others have also suggested) to interpret the following. The Transantarctic Mountains part of the rift shoulder (and probably the entire shoulder) has been rising since about 60 Ma, at episodic rates of approximately 1 km/m.y., most recently since mid-Pliocene time, rather than continuously at the mean rate of 100 m/m.y. Uplift rates vary along the scarp, which is cut transverse faults. We speculate that this uplift may have climatically forced the advance of the Antarctic ice sheet since the most recent warm period. We suggest a possible synergistic relation between episodic tectonism, mountain uplift, and volcanism in the Cenozoic West Antarctic rift system and waxing and waning of the Antarctic ice sheet beginning about earliest Oligocene time.</t>
  </si>
  <si>
    <t>US GEOL SURVEY,MENLO PK,CA 94025</t>
  </si>
  <si>
    <t>BEHRENDT, JC (corresponding author), US GEOL SURVEY,DENVER FED CTR,MS 964,BOX 25046,DENVER,CO 80225, USA.</t>
  </si>
  <si>
    <t>10.1130/0091-7613(1991)019&lt;0315:EORCUO&gt;2.3.CO;2</t>
  </si>
  <si>
    <t>FE841</t>
  </si>
  <si>
    <t>WOS:A1991FE84100007</t>
  </si>
  <si>
    <t>PALMER, RJ; HIRSCH, P</t>
  </si>
  <si>
    <t>PHOTOSYNTHESIS-BASED MICROBIAL COMMUNITIES ON 2 CHURCHES IN NORTHERN GERMANY - WEATHERING OF GRANITE AND GLAZED BRICK</t>
  </si>
  <si>
    <t>GEOMICROBIOLOGY JOURNAL</t>
  </si>
  <si>
    <t>ALGAE; BACTERIA; BIOMASS; CHLOROPHYLL; FUNGI; WEATHERING</t>
  </si>
  <si>
    <t>BIOMASS</t>
  </si>
  <si>
    <t>Microbial communities on two churches in Schleswig-Holstein (northern Germany) were characterized using cultural methods as well as light and scanning electron microscopy. Dilution-plate counts of fungi [10(6)/g dry weight (gdw) stone] and heterotrophic bacteria (10(5)/gdw) were as high as those reported for soils. Counts of algae (10(6)/gdw) were somewhat higher than those for soils. Biomass expressed as phospholipid phosphate concentration (PLP; 115-137 nmol PLP/gdw) was nearly 10 times that of Antarctic sandstone, at least twice that in an architectural red sandstone, and approached that found in soils. Amounts of chlorophyll a were higher than those for the Antarctic sandstone (known to contain algae and cyanobacteria) and were at the lower end of the range reported for soils. The high biomass is supported by photosynthetic carbon input, and hypotheses are presented that describe the role of these epi- and endolithic communities in the weathering of their substrata.</t>
  </si>
  <si>
    <t>UNIV KIEL, INST ALLGEMEINE MIKROBIOL, W-2300 KIEL 1, GERMANY.</t>
  </si>
  <si>
    <t>Palmer, Robert/L-6601-2019</t>
  </si>
  <si>
    <t>TAYLOR &amp; FRANCIS INC</t>
  </si>
  <si>
    <t>530 WALNUT STREET, STE 850, PHILADELPHIA, PA 19106 USA</t>
  </si>
  <si>
    <t>0149-0451</t>
  </si>
  <si>
    <t>1521-0529</t>
  </si>
  <si>
    <t>GEOMICROBIOL J</t>
  </si>
  <si>
    <t>Geomicrobiol. J.</t>
  </si>
  <si>
    <t>APR-SEP</t>
  </si>
  <si>
    <t>10.1080/01490459109385992</t>
  </si>
  <si>
    <t>Environmental Sciences; Geosciences, Multidisciplinary</t>
  </si>
  <si>
    <t>Environmental Sciences &amp; Ecology; Geology</t>
  </si>
  <si>
    <t>HZ039</t>
  </si>
  <si>
    <t>WOS:A1991HZ03900004</t>
  </si>
  <si>
    <t>NEWMAN, P; STOLARSKI, R; SCHOEBERL, M; MCPETERS, R; KRUEGER, A</t>
  </si>
  <si>
    <t>THE 1990 ANTARCTIC OZONE HOLE AS OBSERVED BY TOMS</t>
  </si>
  <si>
    <t>DEPLETION</t>
  </si>
  <si>
    <t>The 1990 Antarctic ozone hole matched the record 1987 ozone hole in depth, duration, and area. During the formation phase of the hole (August), total ozone values were the lowest yet recorded. The decline rate approximately matched the record 1987 decline, and reached a minimum of 125 Dobson Units on October 4, 1990. October total ozone averages were marginally higher than 1987. As during 1987, the 1990 total ozone values within the hole slowly and steadily increased during the mid-October through November period. The ozone hole breakup was the latest yet recorded (early December), with low ozone values persisting over the pole through December, setting a record low for December average polar ozone. Temperatures were near average during the early spring, but were below normal for the late-spring. Temperatures in the early spring of 1990 were substantially warmer than those observed in the early spring of 1987.</t>
  </si>
  <si>
    <t>NEWMAN, P (corresponding author), NOAA,GODDARD SPACE FLIGHT CTR,CODE 916,ROCKVILLE,MD 20852, USA.</t>
  </si>
  <si>
    <t>McPeters, Richard/G-4955-2013; Stolarski, Richard S/B-8499-2013; Newman, Paul A./D-6208-2012</t>
  </si>
  <si>
    <t>Newman, Paul A./0000-0003-1139-2508</t>
  </si>
  <si>
    <t>10.1029/91GL00546</t>
  </si>
  <si>
    <t>FG828</t>
  </si>
  <si>
    <t>WOS:A1991FG82800022</t>
  </si>
  <si>
    <t>KEYS, JG; GARDINER, BG</t>
  </si>
  <si>
    <t>NO2 OVERNIGHT DECAY AND LAYER HEIGHT AT HALLEY BAY, ANTARCTICA</t>
  </si>
  <si>
    <t>STRATOSPHERIC NO2; OZONE; O-3</t>
  </si>
  <si>
    <t>Ground-based measurements of stratospheric slant column NO2 amounts made at Halley Bay, Antarctica in 1987 are compared with ozone and temperature profiles from balloon-borne sondes. Sunrise-to-sunset (am/pm) ratios of NO2 have been calculated in autumn and spring by using the sonde data in conjunction with a simple photochemical model for the conversion of NO2 to N2O5. These calculations can be reconciled with the spectrometric measurements of column NO2, provided that the bulk of the NO2 layer is assumed to lie at a height of about 25km. The small amounts of NO2 that are present in the stratospheric column during the first 6 weeks of spring are therefore confined to altitudes above the ozone depletion region. Slow recovery of the NO2 column in spring compared with the rate of its decline in autumn indicates slow photolysis of depleted levels of N2O5 inside the polar vortex.</t>
  </si>
  <si>
    <t>KEYS, JG (corresponding author), DSIR,LAUDER,NEW ZEALAND.</t>
  </si>
  <si>
    <t>10.1029/91GL00857</t>
  </si>
  <si>
    <t>WOS:A1991FG82800023</t>
  </si>
  <si>
    <t>MICHELANGELI, DV; ALLEN, M; YUNG, YL</t>
  </si>
  <si>
    <t>HETEROGENEOUS REACTIONS WITH NACL IN THE EL CHICHON VOLCANIC AEROSOLS</t>
  </si>
  <si>
    <t>STRATOSPHERIC HYDROGEN-CHLORIDE; ACTIVE CHLORINE; ANTARCTIC OZONE; CLOUD; ERUPTION; TEMPERATURE; PARTICLES; DIOXIDE; NITRATE; LIDAR</t>
  </si>
  <si>
    <t>Previous investigations of the effects of the 1982 eruption of the El Chichon volcano could not explain all the observations of changes in O3, HCl, NO and NO2 simultaneously without proposing unproven chemical reactions. Since reactions between solid NaCl and gaseous ClNO3 and N2O5 rapidly produce photochemically active chlorine species and solid NaNO3 in laboratory experiments, we suggest that these reactions could have occurred with the NaCl observed to be present in the El Chichon sulfuric acid aerosols. As a consequence, we predict that HCl should increase substantially, while NO(x) should decrease, in agreement with the measurements after the eruption. Ozone should only be slightly affected by these reactions. Reactions between solid NaCl and the acids H2SO4 and HNO3 might prove to be important, but we lack sufficient evidence regarding their efficiency and the presence of HNO3 in the aerosols to be more conclusive.</t>
  </si>
  <si>
    <t>CALTECH,JET PROP LAB,DIV EARTH &amp; SPACE SCI,PASADENA,CA 91109; CALTECH,DIV GEOL &amp; PLANETARY SCI,PASADENA,CA 91125</t>
  </si>
  <si>
    <t>National Aeronautics &amp; Space Administration (NASA); NASA Jet Propulsion Laboratory (JPL); California Institute of Technology; California Institute of Technology</t>
  </si>
  <si>
    <t>MICHELANGELI, DV (corresponding author), NASA,AMES RES CTR,DIV SPACE SCI,MOFFETT FIELD,CA 94035, USA.</t>
  </si>
  <si>
    <t>Yung, Yuk/AAM-4850-2021</t>
  </si>
  <si>
    <t>Yung, Yuk/0000-0002-4263-2562</t>
  </si>
  <si>
    <t>10.1029/91GL00547</t>
  </si>
  <si>
    <t>WOS:A1991FG82800025</t>
  </si>
  <si>
    <t>DAVEY, MC</t>
  </si>
  <si>
    <t>THE SEASONAL PERIODICITY OF ALGAE ON ANTARCTIC FELLFIELD SOILS</t>
  </si>
  <si>
    <t>HOLARCTIC ECOLOGY</t>
  </si>
  <si>
    <t>LOUGH-NEAGH; PHYTOPLANKTON; MORPHOLOGY; IRELAND</t>
  </si>
  <si>
    <t>Investigation of the seasonal changes in composition of an immature Antarctic fellfield cyanobacterial/microalgal community has demonstrated a repeated periodicity. The community consisted of only 14 species. Early spring growth of filamentous chlorophytes under snow and ice was followed by summer dominance of the community by cyanobacteria, particularly Phormidium autumnale. Limitation of the chlorophyte populations appeared to be a result of either dehydration of the soil or increased irradiance. The population maximum of the cyanobacteria occurred in mid-summer, although there were no obvious reasons for the cessation of growth at this time, and declined rapidly in late summer. Regrowth of the community occurred from very small inocula each spring, most of the biomass having been lost during late summer or during the washout associated with the spring thaw. This regrowth demonstrates the potential for the population to establish an immature fellfield community very rapidly following exposure by glacial retreat or physical disturbance.</t>
  </si>
  <si>
    <t>DAVEY, MC (corresponding author), NERC, BRITISH ANTARCT SURVEY, HIGH CROSS, MADINGLEY RD, CAMBRIDGE CB3 0ET, ENGLAND.</t>
  </si>
  <si>
    <t>BLACKWELL MUNKSGAARD</t>
  </si>
  <si>
    <t>FREDERIKSBERG C</t>
  </si>
  <si>
    <t>1 ROSENORNS ALLE, DK-1970 FREDERIKSBERG C, DENMARK</t>
  </si>
  <si>
    <t>0105-9327</t>
  </si>
  <si>
    <t>HOLARCTIC ECOL</t>
  </si>
  <si>
    <t>APR-JUN</t>
  </si>
  <si>
    <t>FH823</t>
  </si>
  <si>
    <t>WOS:A1991FH82300006</t>
  </si>
  <si>
    <t>MCKAY, CP; DAVIS, WL</t>
  </si>
  <si>
    <t>DURATION OF LIQUID WATER HABITATS ON EARLY MARS</t>
  </si>
  <si>
    <t>OBLIQUITY OSCILLATIONS; PLANETARY-ATMOSPHERES; MARTIAN PALEOCLIMATE; CLIMATIC-CHANGE; CARBON-DIOXIDE; ANTARCTIC LAKE; ICE; EVOLUTION; VALLEYS; ORIGIN</t>
  </si>
  <si>
    <t>10.1016/0019-1035(91)90102-Y</t>
  </si>
  <si>
    <t>FH195</t>
  </si>
  <si>
    <t>WOS:A1991FH19500003</t>
  </si>
  <si>
    <t>GRUZDEV, AN; SITNOV, SA</t>
  </si>
  <si>
    <t>PECULIARITIES OF OZONE INTRAANNUAL VARIABILITY IN POLAR-REGIONS FROM OZONE SOUNDING DATA (RESOLUTE AND AMUNDSEN-SCOTT STATIONS)</t>
  </si>
  <si>
    <t>IZVESTIYA AKADEMII NAUK SSSR FIZIKA ATMOSFERY I OKEANA</t>
  </si>
  <si>
    <t>TROPOSPHERIC OZONE; SOUTHERN; STRATOSPHERE; HEMISPHERES; ATMOSPHERE; TRANSPORT; NORTHERN; HOLE</t>
  </si>
  <si>
    <t>An analysis of ozone intra-annual variability in the Southern and Northern polar regions is made using the ozone sounding data at Resolute and Amundsen-Scott stations. For the Arctic the peculiarities connected in particular with the sudden winter stratospheric warmings, the stratospheric-tropospheric exchange, the isolated evolution of surface ozone, are noted. For the Antarctic the isolated regimes of ozone evolution in different atmospheric layers, including the maximum ozone layer and the troposphere and being displayed in particular in the occurrence on the spring ozone &lt;&gt; and weak stratospheric-tropospheric exchange, are characteristic. Besides, the correlative connections between ozone and temperature allowing sometimes to concretize the mechanisms of ozone variability are analysed.</t>
  </si>
  <si>
    <t>GRUZDEV, AN (corresponding author), ACAD SCI USSR,INST ATMOSPHER PHYS,MOSCOW V-71,USSR.</t>
  </si>
  <si>
    <t>Sitnov, Sergei A/D-1581-2014</t>
  </si>
  <si>
    <t>0002-3515</t>
  </si>
  <si>
    <t>IZV AN SSSR FIZ ATM+</t>
  </si>
  <si>
    <t>FZ555</t>
  </si>
  <si>
    <t>WOS:A1991FZ55500007</t>
  </si>
  <si>
    <t>LUBIN, D; FREDERICK, JE</t>
  </si>
  <si>
    <t>THE ULTRAVIOLET-RADIATION ENVIRONMENT OF THE ANTARCTIC PENINSULA - THE ROLES OF OZONE AND CLOUD COVER</t>
  </si>
  <si>
    <t>JOURNAL OF APPLIED METEOROLOGY</t>
  </si>
  <si>
    <t>STATION</t>
  </si>
  <si>
    <t>The National Science Foundation scanning spectroradiometer at Palmer Station, Antarctica (64-degrees-46'S, 64-degrees-04'W) provides hourly ground-based measurements of solar ultraviolet (UV) irradiance at the earth's surface. These measurements define the UV radiation environment of the region and, in conjunction with a daily record of sky conditions and radiative transfer modeling, permit a quantitative understanding of the role of cloud cover in regulating UV radiation levels at the Antarctic surface, including the period of the springtime ozone depletion. The transmission properties of cloud types over the Antarctic Peninsula are quantified by taking the ratio of UV-A irradiances measured under them to UV-A irradiances calculated for clear skies and the same solar zenith angle, and the results are then generalized to the UV-B. Under the average overcast sky in the region, UV irradiance at all wavelengths is slightly greater than half of the value for clear skies. Under the thickest overcast layers, UV irradiance at all wavelengths is roughly 20% what it would be if the sky were clear. In a seasonally averaged sense cloudiness has no effect on the percentage enhancement in UV-B surface irradiance that results from the springtime ozone depletion. However, when considering time scales of hours to several days, an increase in cloud cover can be discussed in terms of its ability to attenuate the solar irradiance; in some cases giving a surface UV-B level comparable to that found under an unperturbed ozone column and clear skies. Depending on the amount of ozone depletion and the type of cloud cover, there will always be a wavelength below which surface radiation levels are excessive during spring.</t>
  </si>
  <si>
    <t>UNIV CHICAGO,DEPT GEOPHYS SCI,CHICAGO,IL 60637</t>
  </si>
  <si>
    <t>University of Chicago</t>
  </si>
  <si>
    <t>LUBIN, D (corresponding author), UNIV CALIF SAN DIEGO,SCRIPPS INST OCEANOG,CALIF SPACE INST,MAILCODE A-021,LA JOLLA,CA 92093, USA.</t>
  </si>
  <si>
    <t>0894-8763</t>
  </si>
  <si>
    <t>J APPL METEOROL</t>
  </si>
  <si>
    <t>J. Appl. Meteorol.</t>
  </si>
  <si>
    <t>10.1175/1520-0450(1991)030&lt;0478:TUREOT&gt;2.0.CO;2</t>
  </si>
  <si>
    <t>FL199</t>
  </si>
  <si>
    <t>WOS:A1991FL19900007</t>
  </si>
  <si>
    <t>MURPHEY, BB; HARE, T; HOGAN, AW; LIESER, K; TOMAN, J; WOODGATES, T</t>
  </si>
  <si>
    <t>VERNAL ATMOSPHERIC MIXING IN THE ANTARCTIC</t>
  </si>
  <si>
    <t>POLAR STRATOSPHERIC CLOUDS; SOUTH-POLE; TEMPORAL VARIATIONS; WATER-VAPOR; OZONE; CRYSTALS; ELEMENTS; AEROSOLS</t>
  </si>
  <si>
    <t>Aerosol concentration, ozone concentration, and meteorological parameters were measured at McMurdo and South Pole stations during a spring storm that reached the Antarctic interior. Nacreous clouds were sighted preceding the storm indicative of stratospheric flow from lower latitudes. These measurements and observations, along with upper-air and surface analyses indicate that vigorous tropospheric/stratospheric exchange of air occurs near 75-degreess-S during the spring. The elemental composition of collected aerosol changed coincidently with different stages of the storm. During the storm event in September 1983, surface ozone concentration varied from 20 to more than 100 ppbv at McMurdo, but remained less than 20 ppbv at the South Pole indicating that deep mixing, which occurred at the periphery of Antarctica during the spring storm, did not continue over the interior of the continent. The warm marine air associated with the spring coastal storm infiltrated the interior of Antarctica including the Polar Plateau, producing a record surface temperature and an aerosol concentration twice the September mean. This system was unusual as the warm front apparently reached the surface of South Pole. Crustal material was transported to the periphery of Antarctica through the upper troposphere or lower stratosphere. Enhanced aerosol concentration was transported to the South Pole through the lower troposphere. Vigorous exchange occurred at latitudes of greater than 78-degrees-S, which probably exchanged both marine aerosol and water vapor into the lower stratosphere.</t>
  </si>
  <si>
    <t>WHITEFACE MT FIELD STN,ATMOSPHER SCI RES CTR,WILMINGTON,NY; EF FULLAM ASSOCIATES,SCHENECTADY,NY; US COLD REG RES ENVIRONM LAB,HANOVER,NH; SUNY ALBANY,ATMOSPHER SCI RES CTR,ALBANY,NY 12222; USN,SUPPORT FORCE ANTARCTIC WEATHER DETACHMENT,OPERAT DEEP FREEZE,WASHINGTON,DC 20350</t>
  </si>
  <si>
    <t>State University of New York (SUNY) System; State University of New York (SUNY) Albany; United States Department of Defense; United States Navy</t>
  </si>
  <si>
    <t>MURPHEY, BB (corresponding author), GEORGIA INST TECHNOL,SCH EARTH &amp; ATMOSPHER SCI,ATLANTA,GA 30332, USA.</t>
  </si>
  <si>
    <t>10.1175/1520-0450(1991)030&lt;0494:VAMITA&gt;2.0.CO;2</t>
  </si>
  <si>
    <t>WOS:A1991FL19900008</t>
  </si>
  <si>
    <t>DIECKMANN, GS; SPINDLER, M; LANGE, MA; ACKLEY, SF; EICKEN, H</t>
  </si>
  <si>
    <t>ANTARCTIC SEA ICE - A HABITAT FOR THE FORAMINIFER NEOGLOBOQUADRINA-PACHYDERMA</t>
  </si>
  <si>
    <t>JOURNAL OF FORAMINIFERAL RESEARCH</t>
  </si>
  <si>
    <t>WEDDELL SEA; PACK-ICE; ABUNDANCE</t>
  </si>
  <si>
    <t>The pelagic foraminifer Neogloboquadrina pachyderma (Ehrenberg, 1861) occurs in new ice, congelation ice, and the underlying water column of the Weddell Sea. Neogloboquadrina pachyderma is incorporated into the ice in large numbers at the time of its formation. The average number of foraminifers per liter of ice was 87 and numbers ranged between 0 and 1,075. Sea ice contained 70 times more foraminifers per unit volume than the underlying water column and on an areal basis the sea ice cover has approximately the same number of specimens as 60 m of underlying water column. The foraminifera are usually incorporated into the ice when it is being formed dynamically and are thus subsequently associated mainly with granular ice. Many foraminifers are able to survive and grow in the ice where algal biomass in winter is high compared to the water column, perhaps indicating an overwintering strategy. Arctic sea ice, on the other hand, is practically devoid of foraminifers. These observations may have implications for paleoceanographers who use N. pachyderma as a tool to reconstruct past surface water conditions.</t>
  </si>
  <si>
    <t>USA, COLD REG RES &amp; ENGN LAB, HANOVER, NH 03755 USA</t>
  </si>
  <si>
    <t>United States Department of Defense; United States Army; U.S. Army Corps of Engineers; U.S. Army Engineer Research &amp; Development Center (ERDC); Cold Regions Research &amp; Engineering Laboratory (CRREL)</t>
  </si>
  <si>
    <t>Eicken, Hajo/M-6901-2016; Dieckmann, Gerhard S/B-4307-2010</t>
  </si>
  <si>
    <t>CUSHMAN FOUNDATION FORAMINIFERAL RESEARCH</t>
  </si>
  <si>
    <t>PO BOX 7065, LAWRENCE, KS 66044-7065 USA</t>
  </si>
  <si>
    <t>0096-1191</t>
  </si>
  <si>
    <t>J FORAMIN RES</t>
  </si>
  <si>
    <t>J. Foraminifer. Res.</t>
  </si>
  <si>
    <t>10.2113/gsjfr.21.2.182</t>
  </si>
  <si>
    <t>FM987</t>
  </si>
  <si>
    <t>WOS:A1991FM98700006</t>
  </si>
  <si>
    <t>BERING, EA; BENBROOK, JR; HAACKE, R; DUDENEY, JR; LANZEROTTI, LJ; MACLENNAN, CG; ROSENBERG, TJ</t>
  </si>
  <si>
    <t>THE INTENSE MAGNETIC STORM OF DECEMBER 19, 1980 - OBSERVATIONS AT L = 4</t>
  </si>
  <si>
    <t>JOURNAL OF GEOPHYSICAL RESEARCH-SPACE PHYSICS</t>
  </si>
  <si>
    <t>DIRECTED ELECTRIC-FIELDS; MAGNETOSPHERIC SUBSTORMS; POLAR CUSP; SOLAR-WIND; LATITUDE; CONVECTION; PRECIPITATION; THUNDERSTORM; DEPENDENCE; PULSATION</t>
  </si>
  <si>
    <t>The intense magnetic storm of December 19, 1980 occurred during a major rocket and balloon geophysical research campaign at Siple Station, Antarctica. A balloon flight measuring the electric field and bremsstrahlung X ray flux was conducted during the main phase of the storm. The balloon data and associated ground-based data from around the world contain several lines of evidence which indicate that the dayside auroral oval expanded to an invariant latitude less-than-or-equal-to 59-degrees during the storm. Evidence for this conclusion includes (1) the pattern of ground-based magnetic field and ionospheric electric field perturbations; (2) a substantial departure from the normal diurnal curve of the vertical component of the electric field in the stratosphere; and, (3) identical, relatively rapid equatorward motion of regions of electron precipitation, observed or inferred to occur, simultaneously at three L approximately 4 stations: Siple, Halley Bay and SANAE, separated by several hours in local time across the dayside. The absence of electron precipitation at Siple after this equatorward motion is an indication that the polar cap had expanded to include Siple during this interval. The power spectra of the magnetic field fluctuations at ULF observed at Siple and in a conjugate latitude chain of magnetometers were consistent with the presence of the dayside auroral oval in the near vicinity of Siple and with the presence of a major magnetospheric boundary slightly equatorward of approximately 59-degrees. The stratospheric electric field measured during the recovery phase was very large for this latitude for a period of several hours. This observation suggests that a subauroral latitude ion drift event of unusual intensity and duration accompanied this storm.</t>
  </si>
  <si>
    <t>BRITISH ANTARCTIC SURVEY, CAMBRIDGE CB3 0ET, ENGLAND; AT&amp;T BELL LABS, MURRAY HILL, NJ 07974 USA; UNIV MARYLAND, INST PHYS SCI &amp; TECHNOL, COLLEGE PK, MD 20742 USA</t>
  </si>
  <si>
    <t>UK Research &amp; Innovation (UKRI); Natural Environment Research Council (NERC); NERC British Antarctic Survey; AT&amp;T; Nokia Corporation; Nokia Bell Labs; University System of Maryland; University of Maryland College Park</t>
  </si>
  <si>
    <t>UNIV HOUSTON, DEPT PHYS, HOUSTON, TX 77204 USA.</t>
  </si>
  <si>
    <t>Bering, Edgar/0000-0003-4428-2284</t>
  </si>
  <si>
    <t>2169-9380</t>
  </si>
  <si>
    <t>2169-9402</t>
  </si>
  <si>
    <t>J GEOPHYS RES-SPACE</t>
  </si>
  <si>
    <t>J. Geophys. Res-Space Phys.</t>
  </si>
  <si>
    <t>APR 1</t>
  </si>
  <si>
    <t>A4</t>
  </si>
  <si>
    <t>10.1029/90JA02461</t>
  </si>
  <si>
    <t>FF828</t>
  </si>
  <si>
    <t>WOS:A1991FF82800020</t>
  </si>
  <si>
    <t>NOLAN, CP</t>
  </si>
  <si>
    <t>SIZE, SHAPE AND SHELL MORPHOLOGY IN THE ANTARCTIC LIMPET NACELLA-CONCINNA AT SIGNY ISLAND, SOUTH ORKNEY ISLANDS</t>
  </si>
  <si>
    <t>GULLS LARUS-DOMINICANUS; MARION ISLAND; DELESSERTI; STREBEL; PREDATION; ECOLOGY; IMPACT; GROWTH; OCEAN</t>
  </si>
  <si>
    <t>Comparison of the size, shape and shell morphology in littoral and sub-littoral morphs of the Antarctic limpet Nacella concinna reveal differences in shell morphology which are enhanced by structural anomalies within the shells of the two types. Infestation of sub-littoral shells by the conchocelis phase of an endolithic alga significantly affects shell density and total chlorophyll levels in the two shell morphs. The surface sculpture of sub-littoral shells is characterised by a series of grooves, the configuration of which closely resembles that of the radular teeth in N. concinna. Limpets utilise the available food supply within the shell matrix of other limpets by grazing the shell material. Epibiotic growth of calcareous algae prevent erosion and preserve underlying shell layers. In severe cases, where protection is lacking, intraspecific shell grazing may remove parts of the shell exposing the internal tissues. The Dominican Gull, Larus dominicanus, is a major shore predator of both shell morphs. Gull middens contain both shell types but are dominated by the more accessible littoral shells. Comparison of living populations and midden assemblages indicates that size and shape selection of prey occurs, with pear-shaped limpets between 21 mm and 29 mm in length being taken preferentially. Apparent differences in shell form are induced by physical, biological and behavioural influences. Littoral animals are robust in nature, resist avian predation and are not extensively grazed whereas those of the sub-littoral are not subject to the same degree of predatory attention but suffer a gradual depletion of their shallower shell form through a combination of algal infection and intraspecific shell grazing.</t>
  </si>
  <si>
    <t>NOLAN, CP (corresponding author), BRITISH ANTARCTIC SURVEY,NAT ENVIRONM RES COUNCIL,HIGH CROSS,MADINGLEY RD,CAMBRIDGE CB3 0ET,ENGLAND.</t>
  </si>
  <si>
    <t>10.1093/mollus/57.2.225</t>
  </si>
  <si>
    <t>FN550</t>
  </si>
  <si>
    <t>WOS:A1991FN55000006</t>
  </si>
  <si>
    <t>FEENEY, RE; OSUGA, DT; YEH, Y</t>
  </si>
  <si>
    <t>EFFECT OF BORONIC ACIDS ON ANTIFREEZE PROTEINS</t>
  </si>
  <si>
    <t>JOURNAL OF PROTEIN CHEMISTRY</t>
  </si>
  <si>
    <t>ANTIFREE PROTEINS; BORATE; INHIBITION BY GLYCOPROTEIN</t>
  </si>
  <si>
    <t>ANTARCTIC FISH; POLAR FISH; GLYCOPROTEINS; BLOOD</t>
  </si>
  <si>
    <t>The activity of antifreeze glycoprotein from the blood serum of Boreagadus saida was strongly inhibited by ions of organic boronic acids as well as by borate. The activity of nonglycoprotein from the blood serum of Pseudopleuronectus americanus, however, was not similarly inhibited. The inhibition by borate is thus specific for molecules with the carbohydrate moiety.</t>
  </si>
  <si>
    <t>UNIV CALIF DAVIS,HSRL,PROT STRUCT LAB,DAVIS,CA 95616; UNIV CALIF DAVIS,DEPT APPL SCI,DAVIS,CA 95616</t>
  </si>
  <si>
    <t>University of California System; University of California Davis; University of California System; University of California Davis</t>
  </si>
  <si>
    <t>FEENEY, RE (corresponding author), UNIV CALIF DAVIS,DEPT FOOD SCI &amp; TECHNOL,DAVIS,CA 95616, USA.</t>
  </si>
  <si>
    <t>PLENUM PUBL CORP</t>
  </si>
  <si>
    <t>233 SPRING ST, NEW YORK, NY 10013</t>
  </si>
  <si>
    <t>0277-8033</t>
  </si>
  <si>
    <t>J PROTEIN CHEM</t>
  </si>
  <si>
    <t>J. Protein Chem.</t>
  </si>
  <si>
    <t>10.1007/BF01024780</t>
  </si>
  <si>
    <t>Biochemistry &amp; Molecular Biology</t>
  </si>
  <si>
    <t>FN776</t>
  </si>
  <si>
    <t>WOS:A1991FN77600005</t>
  </si>
  <si>
    <t>PHOTOSYNTHESIS-IRRADIANCE RELATIONSHIPS IN MICROALGAE ASSOCIATED WITH ANTARCTIC PACK ICE - EVIDENCE FOR INSITU ACTIVITY</t>
  </si>
  <si>
    <t>SEA-ICE; MICROBIAL COMMUNITIES; MARINE-PHYTOPLANKTON; WEDDELL SEA; WINTER; ALGAE; LIGHT; PHOTOADAPTATION; RESPONSES; SOUND</t>
  </si>
  <si>
    <t>Microalgae associated with a broad range of pack ice microhabitats were examined for photosynthesis-irradiance characteristics in relation to light availability. Pack ice, the dominant form of sea ice in the southern ocean, was sampled from the Weddell-Scotia Sea and west of the Antarctic Peninsula during the austral autumn and winter as part of the Antarctic Marine Ecosystem Research at the Ice Edge Zone (AMERIEZ) project. Microalgae from pack ice exhibited lower photosynthetic capacity (P(m)B) and I(k) values at (1) greater depths within profiles of annual ice and (2) lower predicted irradiance levels. Proportional relationships between photosynthetic characteristics and irradiance are interpreted to represent photoadaptation by microalgae following their incorporation into a vertically growing ice sheet; this interpretation provides the first evidence of in situ physiological activity of microalgae within pack ice. Relative to the fast ice microalgae previously studied, pack ice microalgae had higher P(m)B and I(k) values, and inhabited microenvironments exposed to higher irradiances. Thus, we conclude that rates of primary production by pack ice microalgae could be much higher than previously estimated from studies in fast ice regions and that sea ice microalgae have the potential to make a significant contribution to the primary production of the southern ocean, particularly during the winter and early spring when maximal ice cover significantly reduces the productivity of phytoplankton.</t>
  </si>
  <si>
    <t>UNIV SO CALIF, DEPT BIOL SCI, MARINE BIOL RES SECT, LOS ANGELES, CA 90089 USA</t>
  </si>
  <si>
    <t>10.3354/meps071175</t>
  </si>
  <si>
    <t>FG534</t>
  </si>
  <si>
    <t>WOS:A1991FG53400006</t>
  </si>
  <si>
    <t>Sikes, EL; Keigwin, LD; Curry, WB</t>
  </si>
  <si>
    <t>Sikes, E. L.; Keigwin, L. D.; Curry, W. B.</t>
  </si>
  <si>
    <t>PLIOCENE PALEOCEANOGRAPHY: CIRCULATION AND OCEANOGRAPHIC CHANGES ASSOCIATED WITH THE 2.4 Ma GLACIAL EVENT</t>
  </si>
  <si>
    <t>PALEOCEANOGRAPHY</t>
  </si>
  <si>
    <t>WESTERN SOUTH-ATLANTIC; BENTHIC FORAMINIFERA; ISOTOPE STRATIGRAPHY; LAST GLACIATION; OXYGEN ISOTOPE; CARBON-ISOTOPE; DEEP; OCEAN; MICROHABITATS; SIGMA-CO2</t>
  </si>
  <si>
    <t>High-resolution delta O-18 records from the equatorial Pacific (site 503B), equatorial Atlantic (site 665A), and North Atlantic (site 606A) based on the benthic foraminifera Cibicidoides wuellerstorfi show the 2.4 Ma onset of major northern hemispheric glaciation to be a package of three events occurring at 2.39, 2.35, and 2.31 Ma in which a periodicity of about 40 kyr is evident. The amplitude of the signals at the three sites indicates that these events were 1/2 to 2/3 the size of the latest Quaternary glaciation and also indicates cooling of northern source bottom water by 2.7 degrees-4.1 degrees C relative to southern source water during glaciations. Carbon isotopes indicate that southern source waters were less oxygenated than in the Quaternary and that there was reduced production of northern source water during glacial intervals. The dominant presence of southern source water in the eastern basin of the equatorial Atlantic, regardless of climatic cycles, throughout the late Pliocene indicates a greater influence of these waters relative to northern source waters in the late Pliocene ocean.</t>
  </si>
  <si>
    <t>[Sikes, E. L.; Keigwin, L. D.; Curry, W. B.] Woods Hole Oceanog Inst, Dept Geol &amp; Geophys, Woods Hole, MA 02543 USA</t>
  </si>
  <si>
    <t>Sikes, EL (corresponding author), Univ Tasmania, Inst Antarctic &amp; So Ocean Studies, GPO Box 252C, Hobart, Tas 7001, Australia.</t>
  </si>
  <si>
    <t>NSF [OCE-8308893, OCE85-11014]</t>
  </si>
  <si>
    <t>NSF(National Science Foundation (NSF))</t>
  </si>
  <si>
    <t>We would like to thank C. E. Franks and D. R. Ostermann for producing the bulk of the isotope analyses, A. R. Pallant for data management, and M. Poag for picking a large portion of the forams. Thanks also to J. L. Wilkin for help with editing and typesetting. This research was supported by NSF grants OCE-8308893 (to L. D. Keigwin) and OCE85-11014 (to W. B. Curry).</t>
  </si>
  <si>
    <t>0883-8305</t>
  </si>
  <si>
    <t>1944-9186</t>
  </si>
  <si>
    <t>Paleoceanography</t>
  </si>
  <si>
    <t>10.1029/90PA02499</t>
  </si>
  <si>
    <t>Geosciences, Multidisciplinary; Oceanography; Paleontology</t>
  </si>
  <si>
    <t>Geology; Oceanography; Paleontology</t>
  </si>
  <si>
    <t>V23JT</t>
  </si>
  <si>
    <t>WOS:000208339800004</t>
  </si>
  <si>
    <t>CASSINI, A</t>
  </si>
  <si>
    <t>ANTIOXIDANT ENZYMES IN ANTARCTIC FISHES PAGOTHENIA-BERNACCHI AND CHIONODRACO-HAMATUS</t>
  </si>
  <si>
    <t>PFLUGERS ARCHIV-EUROPEAN JOURNAL OF PHYSIOLOGY</t>
  </si>
  <si>
    <t>UNIV PADUA,DIPARTMENTO BIOL,I-35131 PADUA,ITALY</t>
  </si>
  <si>
    <t>University of Padua</t>
  </si>
  <si>
    <t>0031-6768</t>
  </si>
  <si>
    <t>PFLUG ARCH EUR J PHY</t>
  </si>
  <si>
    <t>Pflugers Arch.</t>
  </si>
  <si>
    <t>R128</t>
  </si>
  <si>
    <t>FK240</t>
  </si>
  <si>
    <t>WOS:A1991FK24000023</t>
  </si>
  <si>
    <t>KANE, RP</t>
  </si>
  <si>
    <t>EXTENSION OF ANTARCTIC OZONE HOLE TO LOWER LATITUDES IN THE SOUTH-AMERICAN REGION</t>
  </si>
  <si>
    <t>ANTARCTIC OZONE; TOTAL OZONE</t>
  </si>
  <si>
    <t>A comparison of monthly mean values of total ozone at South Pole, Buenos Aires (Argentina), Cachoeira Paulista and Natal (Brazil), and Huancayo (Peru) revealed that whereas South Pole showed an ozone depletion of approximately 45% in October 1987 (as compared to October, 1977), Buenos Aires showed a small decrease (approximately 10%) while the other locations showed very small decreases (1-2%). When daily values are considered, the Antarctic ozone hole of October 1987 seems to have caused approximately 10% depletion at Buenos Aires and approximately 5% at Natal and Huancayo in December 1987. However, a large part of this is normal seasonal variation, except at Huancayo, where a residual effect of approximately 5% depletion in December 1987 remains. The QBO effects (5-8% changes in the ozone level in 2-3 years) could cause 10-15% fluctuations in solar UVB on the ground on clear-sky days and could be a possible health hazard unless factors like cloudiness reduce the UVB intensities.</t>
  </si>
  <si>
    <t>KANE, RP (corresponding author), INST NACL PESQUISAS ESPACIAS,CP 515,BR-12201 SAO JOSE CAMPOS,SP,BRAZIL.</t>
  </si>
  <si>
    <t>10.1007/BF01772410</t>
  </si>
  <si>
    <t>FU657</t>
  </si>
  <si>
    <t>WOS:A1991FU65700008</t>
  </si>
  <si>
    <t>PALTRIDGE, GW</t>
  </si>
  <si>
    <t>RAINFALL - ALBEDO FEEDBACK TO CLIMATE</t>
  </si>
  <si>
    <t>SENSITIVITY; MODEL; CO2</t>
  </si>
  <si>
    <t>PALTRIDGE, GW (corresponding author), UNIV TASMANIA, INST ANTARCTIC &amp; SO OCEAN STUDIES, GPO BOX 252C, HOBART, TAS 7001, AUSTRALIA.</t>
  </si>
  <si>
    <t>GB249</t>
  </si>
  <si>
    <t>WOS:A1991GB24900010</t>
  </si>
  <si>
    <t>VESTAL, JR</t>
  </si>
  <si>
    <t>THE ANTARCTIC CRYPTOENDOLITHIC MICROBIAL ECOSYSTEM AS A MODEL FOR STUDYING MICROBES IN SHALE AND COAL</t>
  </si>
  <si>
    <t>RESOURCES CONSERVATION AND RECYCLING</t>
  </si>
  <si>
    <t>4TH WORKSHOP ON BIOPROCESSING OF FOSSIL FUELS</t>
  </si>
  <si>
    <t>AUG 08-09, 1989</t>
  </si>
  <si>
    <t>TYSONS CORNER, VA</t>
  </si>
  <si>
    <t>In Antarctica, there exists a complete microbial ecosystem that lives hidden within the pore spaces of sandstone (cryptoendolithic). Studying microbes within this solid matrix has presented certain technical problems which have been overcome. This has allowed studies to be conducted that have shown the effects of the physical and chemical environment on growth and metabolism of the microbes in these rocks. Similar microbial communities have recently been discovered that can exist within the solid matrix of shale and coal. Even though the community and environment are different from the antarctic microbes, many of the methods and hypotheses regarding their existence are the same. Answers to questions relating how and why these microbes exist in shale and coal may have important implications for coal desulfurization, or degradation of the shale matrix to release hydrocarbons.</t>
  </si>
  <si>
    <t>VESTAL, JR (corresponding author), UNIV CINCINNATI,DEPT BIOL SCI,CINCINNATI,OH 45221, USA.</t>
  </si>
  <si>
    <t>0921-3449</t>
  </si>
  <si>
    <t>RESOUR CONSERV RECY</t>
  </si>
  <si>
    <t>Resour. Conserv. Recycl.</t>
  </si>
  <si>
    <t>10.1016/0921-3449(91)90021-F</t>
  </si>
  <si>
    <t>Engineering, Environmental; Environmental Sciences</t>
  </si>
  <si>
    <t>Engineering; Environmental Sciences &amp; Ecology</t>
  </si>
  <si>
    <t>FK521</t>
  </si>
  <si>
    <t>WOS:A1991FK52100004</t>
  </si>
  <si>
    <t>LEYGONIE, R</t>
  </si>
  <si>
    <t>GREENHOUSE-EFFECT AND CLIMATE CHANGE</t>
  </si>
  <si>
    <t>REVUE GENERALE DE THERMIQUE</t>
  </si>
  <si>
    <t>This article briefly presents the scientific background of the &lt;&lt; greenhouse effect &gt;&gt; issue, i.e. the impending climate warming due to the man-made atmospheric concentration increases of carbon dioxide (CO2), methane (CH4), nitrous oxide (N2O), chlorofluorocarbons (CFC's), tropospheric ozone (O3). These concentrations are becoming by far higher than all those observed since at least 160 000 years (analysis of air bubbles in antarctic glaciers). Climatic models show that doubling CO2 concentrations, or equivalent GHG, should result in mean temperature increases of 1,8-degrees-C in 2020 and 3,5-degrees-C in 2070, resulting in sea level increases (45 cm in 2070) and still rather unpredictable climatic changes in many parts of the world, the most alarming being droughts in middle latitudes and more frequent occurrences of extreme climatic conditions (storms). A brief summary of possible preventive actions is presented, the most immediate one's being drastic efforts for energy conservation, increased reliance on naturel gas and all energies emitting no or little CO2. The world research programmes on climate change are briefly summarized. The political action was started by the creation of the International Panel on Climate Change (IPCC), sponsored by United Nations Environmental Programme and World Meteorological Organization. It concludes that emissions of long-lived GHG (CO2, N2O) should be reduced by at least 60 %, in addition to phasing out CFC's and similar products (Montreal Protocol and amendment). 10 to 15 % would suffice for CH4. A Worldwide Convention on Climate Change will be discussed and hopefully signed at the Conference on Environment and Development, in June 1992 (Rio de Janeiro). A major obstacle is the dramatic need for increased energy consumptions by developping countries.</t>
  </si>
  <si>
    <t>LEYGONIE, R (corresponding author), CTR INTERPROFESS TECH ETUD POLLUT ATMOSPHER,3 RUE HENRI HEINE,F-75015 PARIS,FRANCE.</t>
  </si>
  <si>
    <t>EDITIONS EUR THERMIQUE IND</t>
  </si>
  <si>
    <t>3 RUE HENRI HEINE, 75016 PARIS, FRANCE</t>
  </si>
  <si>
    <t>0035-3159</t>
  </si>
  <si>
    <t>REV GEN THERM</t>
  </si>
  <si>
    <t>Rev. Gen. Therm.</t>
  </si>
  <si>
    <t>Thermodynamics; Engineering, Mechanical</t>
  </si>
  <si>
    <t>Thermodynamics; Engineering</t>
  </si>
  <si>
    <t>FT929</t>
  </si>
  <si>
    <t>WOS:A1991FT92900001</t>
  </si>
  <si>
    <t>ZHAO, JL</t>
  </si>
  <si>
    <t>COMPARATIVE RESEARCH ON ENVIRONMENTAL EVOLUTION BETWEEN THE REGION OF ANTARCTIC GREAT WALL STATION AND CHINA</t>
  </si>
  <si>
    <t>SCIENCE IN CHINA SERIES B-CHEMISTRY LIFE SCIENCES &amp; EARTH SCIENCES</t>
  </si>
  <si>
    <t>GLOBAL STUDY; ANTARCTIC; CHINA; ENVIRONMENTAL EVOLUTION</t>
  </si>
  <si>
    <t>Through comparative analysis between the environmental changes in the region of King George Island in Antarctic and the characteristics of environmental evolution in the different regions of China, the paper reveals the important similarity of the environmental evolution between the two regions. The fine correspondence relations between the environmental changes of King George Island region in Antarctic, the glacial activities on the mountainous terrain in the western part of China, and the oscillation of the northern boundary of subtropical zone in the eastern part of China pointed out in this study serve as evidence to support the interaction between the Northern and Southern Hemispheres. The uniformity of the climatic changes of the King George Island region in Antarctic with the changes of sea level of China and the world also supports the similarity of the trend of global changes in temperature since the Holocene. One must pay attention to the macroscopic and integrated study of the whole earth in order to establish the global scientific laws.</t>
  </si>
  <si>
    <t>ZHAO, JL (corresponding author), BEIJING NORMAL UNIV,INST ENVIRONM SCI,BEIJING 100875,PEOPLES R CHINA.</t>
  </si>
  <si>
    <t>1001-652X</t>
  </si>
  <si>
    <t>SCI CHINA SER B</t>
  </si>
  <si>
    <t>Sci. China Ser. B-Chem. Life Sci. Earth Sci.</t>
  </si>
  <si>
    <t>FR100</t>
  </si>
  <si>
    <t>WOS:A1991FR10000013</t>
  </si>
  <si>
    <t>BARNOLA, JM; PIMIENTA, P; RAYNAUD, D; KOROTKEVICH, YS</t>
  </si>
  <si>
    <t>CO2-CLIMATE RELATIONSHIP AS DEDUCED FROM THE VOSTOK ICE CORE - A REEXAMINATION BASED ON NEW MEASUREMENTS AND ON A REEVALUATION OF THE AIR DATING</t>
  </si>
  <si>
    <t>TELLUS SERIES B-CHEMICAL AND PHYSICAL METEOROLOGY</t>
  </si>
  <si>
    <t>3RD INTERNATIONAL CONF ON ANALYSIS AND EVALUATION OF ATMOSPHERIC CO2 DATA, PRESENT AND PAST</t>
  </si>
  <si>
    <t>OCT 16-20, 1989</t>
  </si>
  <si>
    <t>HINTERZARTEN, FED REP GER</t>
  </si>
  <si>
    <t>Interpretation of the past CO2 variations recorded in polar ice during the large climatic transitions requires an accurate determination of the air-ice age difference. For the Vostok core, the age differences resulting from different assumptions on the firn densification process are compared and a new procedure is proposed to date the air trapped in this core. The penultimate deglaciation is studied on the basis of this new air dating and new CO2 measurements. These measurements and results obtained on other ice cores indicate that at the beginning of the deglaciations, the CO2 increase is either in phase or lags by less than about 1000 years with respect to the Antarctic temperature, while it clearly lags the temperature at the onset of the last glaciation.</t>
  </si>
  <si>
    <t>BARNOLA, JM (corresponding author), GLACIOL &amp; GEOPHYS ENVIRONNEMENT LAB,BP 96,F-38402 ST MARTIN DHERES,FRANCE.</t>
  </si>
  <si>
    <t>Raynaud, Dominique/H-9626-2016; raynaud, dominique/ABG-4718-2020</t>
  </si>
  <si>
    <t>0280-6509</t>
  </si>
  <si>
    <t>TELLUS B</t>
  </si>
  <si>
    <t>Tellus Ser. B-Chem. Phys. Meteorol.</t>
  </si>
  <si>
    <t>10.1034/j.1600-0889.1991.t01-1-00002.x</t>
  </si>
  <si>
    <t>FG714</t>
  </si>
  <si>
    <t>WOS:A1991FG71400002</t>
  </si>
  <si>
    <t>STAFFELBACH, T; STAUFFER, B; SIGG, A; OESCHGER, H</t>
  </si>
  <si>
    <t>CO2 MEASUREMENTS FROM POLAR ICE CORES - MORE DATA FROM DIFFERENT SITES</t>
  </si>
  <si>
    <t>Air in the bubbles of polar ice has in principal the same composition as the atmospheric air at the time of ice formation. Based on this relationship, an increase in atmospheric CO2 since the beginning of industrialisation has been documented (Neftel et al., 1985, Pearman et al., 1986) in Antarctic ice cores. It has also been shown that the CO2 concentration was much lower during the glacial period than in the preindustrial Holocene (Neftel et al., 1982, Barnola et al., 1987). These two results are well established. In this paper, we will discuss possible small deviations of the CO2 concentration in air bubbles from that of the atmosphere at the time of enclosure. To do this, new results from Crete (Central Greenland) ice cores, covering the period since the beginning of industrialisation are presented, showing a good agreement with the data from Antarctic ice cores. In addition, the record of the atmospheric CO2 concentration during the transition from the last glaciation to the Holocene and the fast variations in the concentration of atmospheric CO2 during parts of the last glaciation, as suggested by Greenland ice core data, will be discussed.</t>
  </si>
  <si>
    <t>STAFFELBACH, T (corresponding author), NATL CTR ATMOSPHER RES,DIV ATMOSPHER CHEM,BOX 3000,BOULDER,CO 80307, USA.</t>
  </si>
  <si>
    <t>10.1034/j.1600-0889.1991.t01-1-00003.x</t>
  </si>
  <si>
    <t>WOS:A1991FG71400003</t>
  </si>
  <si>
    <t>NAKAZAWA, T; AOKI, S; MURAYAMA, S; FUKABORI, M; YAMANOUCHI, T; MURAYAMA, H; SHIOBARA, M; HASHIDA, G; KAWAGUCHI, S; TANAKA, M</t>
  </si>
  <si>
    <t>THE CONCENTRATION OF ATMOSPHERIC CARBON-DIOXIDE AT THE JAPANESE-ANTARCTIC-STATION, SYOWA</t>
  </si>
  <si>
    <t>Precise and continuous measurements of the atmospheric CO2 concentration have been made at Syowa Station, Antarctica since February 1984. The diurnal CO2 variation was hardly observable throughout the year. The secular CO2 trend was variable with time, showing slow increase in 1984, 1986 and 1988 and rapid increase in 1985 and 1987. The annual CO2 increase was especially large in 1987, which may be related to the 1986/1987 ENSO event. The average rate of annual CO2 increase over the last 5 years was about 1.6 ppmv yr-1. The average seasonal CO2 cycle showed minimum and maximum concentrations in mid-April and early in October, respectively, and its peak-to-peak amplitude was about 1.1 ppmv. The measured seasonal cycle was variable from year to year, but there was no indication of a long-term increase of the amplitude. It was found that irregular CO2 variations with amplitudes of 0.2 ppmv at most and periods of a few weeks show high correlation with airmass exchange by synoptic scale weather disturbances. The results from Syowa are compared with those from the South Pole and Cape Grim, Tasmania.</t>
  </si>
  <si>
    <t>Natl Inst Polar Res, 1-9-10 Kaga, Tokyo 173, JAPAN; Meteorol Res Inst, Tsukuba, Ibaraki 305, JAPAN; Yokohama Natl Univ, Fac Educ, Yokohama, Kanagawa 240, JAPAN</t>
  </si>
  <si>
    <t>Research Organization of Information &amp; Systems (ROIS); National Institute of Polar Research (NIPR) - Japan; Meteorological Research Institute - Japan; Yokohama National University</t>
  </si>
  <si>
    <t>TOHOKU UNIV, ATMOSPHER &amp; OCEAN VARIAT RES CTR, SENDAI, MIYAGI 980, JAPAN.</t>
  </si>
  <si>
    <t>Murayama, Shohei/L-2973-2018; Yamanouchi, Takashi/P-2041-2015</t>
  </si>
  <si>
    <t>Murayama, Shohei/0000-0003-1923-6059;</t>
  </si>
  <si>
    <t>2-4 PARK SQUARE, MILTON PARK, ABINGDON OR14 4RN, OXON, ENGLAND</t>
  </si>
  <si>
    <t>1600-0889</t>
  </si>
  <si>
    <t>10.1034/j.1600-0889.1991.00007.x</t>
  </si>
  <si>
    <t>WOS:A1991FG71400007</t>
  </si>
  <si>
    <t>HAYWARD, PJ</t>
  </si>
  <si>
    <t>SYSTEMATIC STUDIES ON SOME ANTARCTIC AND SUB-ANTARCTIC ASCOPHORA (BRYOZOA, CHEILOSTOMATA)</t>
  </si>
  <si>
    <t>ZOOLOGICAL JOURNAL OF THE LINNEAN SOCIETY</t>
  </si>
  <si>
    <t>ANTARCTIC; SUB-ANTARCTIC; BRYOZOA; SYSTEMATICS</t>
  </si>
  <si>
    <t>HAYWARD, PJ (corresponding author), UNIV COLL SWANSEA,SCH BIOL SCI,MARINE ENVIRONM &amp; EVOLUTIONARY RES GRP,SINGLETON PK,SWANSEA SA2 8PP,WALES.</t>
  </si>
  <si>
    <t>0024-4082</t>
  </si>
  <si>
    <t>ZOOL J LINN SOC-LOND</t>
  </si>
  <si>
    <t>Zool. J. Linn. Soc.</t>
  </si>
  <si>
    <t>10.1111/j.1096-3642.1991.tb00655.x</t>
  </si>
  <si>
    <t>FJ593</t>
  </si>
  <si>
    <t>WOS:A1991FJ59300001</t>
  </si>
  <si>
    <t>STUDIES ON THE MORPHOLOGY AND ANATOMY OF THE ANTARCTIC NUDIBRANCH GENERA PSEUDOTRITONIA THIELE, 1912 AND TELARMA ODHNER, 1934 WITH A DISCUSSION OF THE FAMILY CHARCOTIIDAE ODHNER, 1926 (NUDIBRANCHIA, OPISTHOBRANCHIA)</t>
  </si>
  <si>
    <t>MOLLUSCA; NUDLIBRANCHIA; PSEUDOTRITONIA; TELARMA; ANTARCTIC; ANATOMY</t>
  </si>
  <si>
    <t>10.1111/j.1096-3642.1991.tb00657.x</t>
  </si>
  <si>
    <t>WOS:A1991FJ59300003</t>
  </si>
  <si>
    <t>UNACCEPTABLE THREATS TO ANTARCTIC SCIENCE</t>
  </si>
  <si>
    <t>LAWS, R (corresponding author), ST EDMUNDS COLL,CAMBRIDGE,ENGLAND.</t>
  </si>
  <si>
    <t>MAR 30</t>
  </si>
  <si>
    <t>FE588</t>
  </si>
  <si>
    <t>WOS:A1991FE58800013</t>
  </si>
  <si>
    <t>ZWALLY, HJ</t>
  </si>
  <si>
    <t>GLOBAL WARMING - BREAKUP OF ANTARCTIC ICE</t>
  </si>
  <si>
    <t>SHEET</t>
  </si>
  <si>
    <t>ZWALLY, HJ (corresponding author), NASA,GODDARD SPACE FLIGHT CTR,HYDROSPHER PROC LAB,GREENBELT,MD 20771, USA.</t>
  </si>
  <si>
    <t>MAR 28</t>
  </si>
  <si>
    <t>10.1038/350274a0</t>
  </si>
  <si>
    <t>FD838</t>
  </si>
  <si>
    <t>WOS:A1991FD83800028</t>
  </si>
  <si>
    <t>BRITISH ANTARCTIC SURVEY - PLAYING ACCORDING TO THE GAME-PLAN</t>
  </si>
  <si>
    <t>WOS:A1991FD83800056</t>
  </si>
  <si>
    <t>ANTARCTIC ENVIRONMENT - NOT THE DIRTY MAN</t>
  </si>
  <si>
    <t>WOS:A1991FD83800059</t>
  </si>
  <si>
    <t>COLES, P</t>
  </si>
  <si>
    <t>FRANCE IN ANTARCTICA - CHANGE UNSETTLES ANTARCTIC OLD HANDS</t>
  </si>
  <si>
    <t>WOS:A1991FD83800061</t>
  </si>
  <si>
    <t>FUTURE - DOME-C - NEW ANTARCTIC BASE</t>
  </si>
  <si>
    <t>WOS:A1991FD83800068</t>
  </si>
  <si>
    <t>EWING, T</t>
  </si>
  <si>
    <t>AUSTRALIAN ANTARCTIC TERRITORIES - BUT WHEN DOES THE REAL SCIENCE START</t>
  </si>
  <si>
    <t>10.1038/350303a0</t>
  </si>
  <si>
    <t>WOS:A1991FD83800069</t>
  </si>
  <si>
    <t>DOAKE, CSM; VAUGHAN, DG</t>
  </si>
  <si>
    <t>RAPID DISINTEGRATION OF THE WORDIE ICE SHELF IN RESPONSE TO ATMOSPHERIC WARMING</t>
  </si>
  <si>
    <t>SHEET; FRACTURE</t>
  </si>
  <si>
    <t>THE breaking up of ice shelves around the Antarctic Peninsula has been cited 1 as a sign that a dangerous warming is beginning in Antarctica. Here we present satellite images showing the disintegration of the Wordie Ice Shelf, which lies off the west coast of the Antarctic Peninsula (Fig. 1). Fracture, either in the form of surface crevasses or rifts extending to the bottom of the ice shelf, has been responsible for iceberg calving and weakening the central region of the ice shelf. These fracture processes, which led to retreat of the ice front, were apparently enhanced by the presence of increased amounts of melt water, resulting from a warming trend recorded in mean annual air temperatures in Marguerite Bay. If this warming trend continues, other nearby ice shelves on the Antarctic Peninsula may be at risk. But substantial additional warming would be required before similar processes could initiate breakup of the Ross and Filchner-Ronne ice shelves, which help stabilize the West Antarctic ice sheet.</t>
  </si>
  <si>
    <t>DOAKE, CSM (corresponding author), BRITISH ANTARCTIC SURVEY,MADINGLEY RD,CAMBRIDGE CB3 0ET,ENGLAND.</t>
  </si>
  <si>
    <t>Vaughan, David/C-8348-2011</t>
  </si>
  <si>
    <t>Vaughan, David/0000-0002-9065-0570</t>
  </si>
  <si>
    <t>10.1038/350328a0</t>
  </si>
  <si>
    <t>WOS:A1991FD83800087</t>
  </si>
  <si>
    <t>HUGHES, S</t>
  </si>
  <si>
    <t>ANTARCTIC SEA-URCHINS GIVE BIRTH DESPITE THE SPINES</t>
  </si>
  <si>
    <t>MAR 23</t>
  </si>
  <si>
    <t>FC983</t>
  </si>
  <si>
    <t>WOS:A1991FC98300033</t>
  </si>
  <si>
    <t>ROSCOE, HK</t>
  </si>
  <si>
    <t>MEASURING AIR FROM POLAR VORTICES</t>
  </si>
  <si>
    <t>ROSCOE, HK (corresponding author), BRITISH ANTARCTIC SURVEY,NAT ENVIRONM RES COUNCIL,MADINGLEY RD,CAMBRIDGE CB3 0ET,ENGLAND.</t>
  </si>
  <si>
    <t>MAR 21</t>
  </si>
  <si>
    <t>10.1038/350197c0</t>
  </si>
  <si>
    <t>FC779</t>
  </si>
  <si>
    <t>WOS:A1991FC77900038</t>
  </si>
  <si>
    <t>PROSPERO, JM; SAVOIE, DL; SALTZMAN, ES; LARSEN, R</t>
  </si>
  <si>
    <t>IMPACT OF OCEANIC SOURCES OF BIOGENIC SULFUR ON SULFATE AEROSOL CONCENTRATIONS AT MAWSON, ANTARCTICA</t>
  </si>
  <si>
    <t>SEA-SALT SULFATE; METHANESULFONIC-ACID; SEASONAL-VARIATIONS; DIMETHYLSULFIDE; ATMOSPHERE; CONTINENT; WINDS</t>
  </si>
  <si>
    <t>Sulphate is the dominant aerosol species in the Antarctic atmosphere 1,2 and an important constituent in Antarctic snow and ice 3. Various sources have been suggested for Antarctic non-sea-salt sulphate (n.s.s. SO4(2-)): volcanic emissions, stratospheric injection, pollutants transported from the low latitudes and biogenic dimethylsulphide (DMS) from the ocean 1,2. Although the oceanic source is now believed to be especially important, there has been no strong chemical evidence directly linking oceanic DMS with the Antarctic n.s.s. SO4(2-) concentrations. Here we present extended measurements from the Antarctic for both n.s.s. SO4(2-) and methanesulphonate (MSA), an oxidation product of DMS. Both species have a very strong seasonal cycle with a maximum in the austral summer; this cycle parallels that of the oceanic biogenic sulphur producers, thereby suggesting a strong link between the Antarctic atmospheric sulphur cycle and biological processes in the Southern Ocean.</t>
  </si>
  <si>
    <t>US DOE,ENVIRONM MEASUREMENTS LAB,NEW YORK,NY 10014</t>
  </si>
  <si>
    <t>United States Department of Energy (DOE)</t>
  </si>
  <si>
    <t>PROSPERO, JM (corresponding author), UNIV MIAMI,ROSENSTIEL SCH MARINE &amp; ATMOSPHER SCI,MAC,4600 RICKENBACKER CAUSEWAY,MIAMI,FL 33149, USA.</t>
  </si>
  <si>
    <t>Prospero, Joseph/AAT-6996-2020</t>
  </si>
  <si>
    <t>Prospero, Joseph/0000-0003-3608-6160</t>
  </si>
  <si>
    <t>10.1038/350221a0</t>
  </si>
  <si>
    <t>WOS:A1991FC77900053</t>
  </si>
  <si>
    <t>MURPHY, DM</t>
  </si>
  <si>
    <t>OZONE LOSS RATES CALCULATED ALONG ER-2 FLIGHT TRACKS</t>
  </si>
  <si>
    <t>SOUTH POLAR VORTEX; ANTARCTIC OZONE; 72-DEGREES-S LATITUDE; INSITU OBSERVATIONS; CLO; BRO; 54-DEGREES-S; STRATOSPHERE</t>
  </si>
  <si>
    <t>Local ozone loss rates due to the ClO + ClO and BrO + ClO cycles are calculated using ClO, pressure, and temperature from in-situ aircraft measurements and representative BrO mixing ratios. Ozone loss during the vertical profiles executed by the ER-2 near 72-degrees-S usually extended over a deep altitude range rather than reaching a maximum at the top of the profiles. This is due to the strong pressure dependence of the rate determining steps. In the Antarctic, very high ozone loss rates (&gt; 5.10(6) cm-3 s-1) were observed at altitudes with potential temperatures below 400 K, where advective exchange is likely to be much more rapid than at higher altitudes. On September 22, 1987, the ER-2 measured an ozone loss rate of about 2.8 Dobson units (DU) per 12 sunlit hours in the 350-400 K range and 2.0 DU in the 400-450 K range near 72-degrees-S. Rapid ozone loss in the Arctic did not extend below 400 K in the available data. The calculated average loss rate, which is nonlinear, in general depends on the order in which the terms are averaged. Loss rates calculated by averaging the ClO, pressure and temperature for up to 2400 s (about 500 km) generally agree with the average of the local loss rate to within one percent except at the edge of the vortex, where the difference can be up to 30%. Adiabatic temperature changes of up to 10 K change the ozone loss rate by less than 10% because the temperature and pressure effects nearly cancel. Thermal decomposition of Cl2O2 was not important along sunlit portions of ER-2 flight tracks if equilibrium is assumed between ClO and Cl2O2. The effect of recalibration of the ClO data on the calculated loss rates is discussed.</t>
  </si>
  <si>
    <t>MURPHY, DM (corresponding author), NOAA, AERON LAB, 325 BROADWAY, BOULDER, CO 80303 USA.</t>
  </si>
  <si>
    <t>Murphy, Daniel/J-4357-2012</t>
  </si>
  <si>
    <t>Murphy, Daniel/0000-0002-8091-7235</t>
  </si>
  <si>
    <t>MAR 20</t>
  </si>
  <si>
    <t>D3</t>
  </si>
  <si>
    <t>10.1029/90JD02712</t>
  </si>
  <si>
    <t>FD794</t>
  </si>
  <si>
    <t>WOS:A1991FD79400006</t>
  </si>
  <si>
    <t>HANSON, DR; RAVISHANKARA, AR</t>
  </si>
  <si>
    <t>THE REACTION PROBABILITIES OF CLONO2 AND N2O5 ON POLAR STRATOSPHERIC CLOUD MATERIALS</t>
  </si>
  <si>
    <t>ANTARCTIC OZONE DEPLETION; HETEROGENEOUS REACTIONS; HYDROGEN-CHLORIDE; RATE CONSTANTS; ICE SURFACES; NITRIC-ACID; HCL; CHEMISTRY; KINETICS; H2O</t>
  </si>
  <si>
    <t>The reaction probabilities, gamma, of ClONO2 and N2O5 on ice and nitric acid trihydrate (NAT) surfaces were determined, using reactant concentrations that are typical of the lower stratosphere, by measuring the first-order reactant loss rate coefficients over the substrate located on the walls of a fast-flow reactor. Reactants were detected using chemical ionization mass spectrometry, a sensitive technique which allows the use of low reactant concentrations. The reaction probabilities obtained for ClONO2 are: 0.3 (-0.1 +0.7) on pure ice, 0.006 (+/- 30%) over a NAT surface, and 0.3 (-0.1 +0.7) on an HCl-doped NAT surface. Those for N2O5 are: 0.024 (+/- 30%) on pure ice, 0.0006 (+/- 50%) on a NAT surface, and 0.0032 (+/- 30%) on an HCl-doped NAT surface. We observed that an ice surface will be converted into a less reactive HNO3-doped ice surface in a relatively short time, and we present arguments that this surface consisted of a NAT layer. The large differences between our results and previous measurements for some of these gamma can be attributed to the relatively large reactant concentrations used in the previous work. The major implications of this work for polar stratospheric chlorine activation are: an efficient loss of ClONO2 on pure ice surfaces, a very rapid rate for the reaction ClONO2 + HCl on NAT surfaces, and that pure ice surfaces will become passivated when coated with one monolayer of NAT crystal.</t>
  </si>
  <si>
    <t>NOAA, AERON LAB, 325 BROADWAY, R-E-AL2, BOULDER, CO 80303 USA.</t>
  </si>
  <si>
    <t>Ravishankara, Akkihebbal R/A-2914-2011</t>
  </si>
  <si>
    <t>10.1029/90JD02613</t>
  </si>
  <si>
    <t>WOS:A1991FD79400009</t>
  </si>
  <si>
    <t>PETIT, JR; WHITE, JWC; YOUNG, NW; JOUZEL, J; KOROTKEVICH, YS</t>
  </si>
  <si>
    <t>DEUTERIUM EXCESS IN RECENT ANTARCTIC SNOW</t>
  </si>
  <si>
    <t>ICE CORE; PRECIPITATION; RECORD</t>
  </si>
  <si>
    <t>Deuterium excess (d = delta-D - 8 * delta-O-18) values in surface snow are presented for central and east Antarctica. The samples are primarily from Soviet, French, and Australian traverses. The d values exhibit a large change going from coastal sites to high-altitude sites on the ice sheet. The d values are relatively constant at 3 to 6% from the coast to an altitude of 2500 m, and at higher elevations d increases steadily to values of 16 to 18 parts-per-thousand at Vostok and Plateau Station. The data is modeled as d versus delta-D using the kinetic Rayleigh model for isotopes in precipitation developed by Jouzel and Merlivat. The model accounts for kinetic fractionation during evaporation into undersaturated air over the ocean and during snow formation in &lt; -10-degrees-C clouds where vapor is supersaturated with respect to snow. The overall pattern of d versus delta-D can be fit well with a supersaturation function which increases linearly with decreasing temperature and which predicts reasonable values of the supersaturation. Vapor originating from 20-degrees to 60-degrees-S was tested with different supersaturation functions. The data could only be fit with moisture originating from 30-degrees to 40-degrees-S, indicating that these latitudes are the main source of vapor for snow falling in Antarctica. The conclusion of a mid-latitude vapor source for polar snow agrees with the analysis of d and delta-O-18 seasonal cycles in Greenland snow performed by Johnsen and coworkers. The model was also tested with moisture simultaneously originating from all latitudes from 30-degrees-S to the Antarctic coast. The addition of up to 20% of moisture evaporated from latitudes south of 50-degrees, and 5% from latitudes south of 60-degrees, is compatible with low d values occasionally observed in snow near the coast. The conclusion of a local moisture effect for coastal and near coastal (&lt; 2000 m elevation) snowfall supports a similar conclusion by Saigne and Legrand from their analysis of methanesulphonic acid in Antarctic snow. Finally, the effects of changes in the sea surface temperature and changes in oceanic humidity on the d values observed in Antarctic snow are greatly modified during the precipitation process. Hence the interpretation of d values in ice cores should be done in the context of a precipitation model.</t>
  </si>
  <si>
    <t>CEA SACLAY, DEPT PHYSICOCHIM, GEOCHIM ISOTOP LAB, GIF SUR YVETTE, FRANCE; DEPT SCI, DIV ANTARCTIC, KINGSTON, TAS 7150, AUSTRALIA; UNIV COLORADO, INST ARCTIC &amp; ALPINE RES, BOULDER, CO 80309 USA; UNIV COLORADO, DEPT GEOL SCI, BOULDER, CO 80309 USA; LENINGRAD ARCTIC &amp; ANTARCTIC RES INST, LENINGRAD, USSR</t>
  </si>
  <si>
    <t>Universite Paris Saclay; CEA; University of Colorado System; University of Colorado Boulder; University of Colorado System; University of Colorado Boulder; Arctic &amp; Antarctic Research Institute</t>
  </si>
  <si>
    <t>LAB GLACIOL &amp; GEOPHYS ENVIRONNEMENT, ST MARTIN DHERES, FRANCE.</t>
  </si>
  <si>
    <t>White, James W.C./A-7845-2009</t>
  </si>
  <si>
    <t>Young, Neal/0000-0001-9729-3273</t>
  </si>
  <si>
    <t>10.1029/90JD02232</t>
  </si>
  <si>
    <t>WOS:A1991FD79400012</t>
  </si>
  <si>
    <t>STONE, RS; KAHL, JD</t>
  </si>
  <si>
    <t>VARIATIONS IN BOUNDARY-LAYER PROPERTIES ASSOCIATED WITH CLOUDS AND TRANSIENT WEATHER DISTURBANCES AT THE SOUTH-POLE DURING WINTER</t>
  </si>
  <si>
    <t>RADIATION BUDGET</t>
  </si>
  <si>
    <t>Both the increasing concentrations of greenhouse gases and potential changes in cloud distributions are likely to affect the surface energy budget of the polar regions. Changes in the polar atmosphere are linked to dynamical processes that control the transport of mass, heat, and moisture from lower latitudes and in turn, feed back into the global circulation. Radiation and meteorological data collected at the South Pole during the 1986 austral winter are analyzed to gain a better understanding of the relationships between cloud radiative effects, transport processes and the vertical distribution of temperature and wind. An algorithm is developed to characterize the quasi-permanent surface-based temperature inversion and the warm radiatively active layer above it. Mean winter temperature and wind profiles for clear and overcast conditions are combined with surface radiation measurements and synoptic circulation patterns to study the mechanisms that cause periodic weakening of the inversion. Results support previous studies that ascribe this weakening to (1) warm air advection, (2) downward vertical mixing of sensible and latent heat, and (3) longwave cloud radiative heating. The integrity of the inversion depends on the combined effects of all three mechanisms. Parameters representing the intensity of the inversion and the bulk wind shear through the lower troposphere are suggested as appropriate indices for the detection of climate change in the region of the Antarctic Plateau.</t>
  </si>
  <si>
    <t>UNIV WISCONSIN, DEPT GEOSCI, MILWAUKEE, WI 53201 USA</t>
  </si>
  <si>
    <t>University of Wisconsin System; University of Wisconsin Milwaukee</t>
  </si>
  <si>
    <t>STONE, RS (corresponding author), UNIV COLORADO, COOPERAT INST RES ENVIRONM SCI, BOULDER, CO 80306 USA.</t>
  </si>
  <si>
    <t>10.1029/90JD02605</t>
  </si>
  <si>
    <t>WOS:A1991FD79400014</t>
  </si>
  <si>
    <t>PENNISI, E</t>
  </si>
  <si>
    <t>A SHRINKING ROLE FOR SCIENCE IN SHAPING ANTARCTIC POLICY</t>
  </si>
  <si>
    <t>PENNISI, E (corresponding author), SCIENTIST,3501 MARKET ST,PHILADELPHIA,PA 19104, USA.</t>
  </si>
  <si>
    <t>MAR 18</t>
  </si>
  <si>
    <t>FB438</t>
  </si>
  <si>
    <t>WOS:A1991FB43800006</t>
  </si>
  <si>
    <t>SHULT, PA; POLYAK, F; DICK, EC; WARSHAUER, DM; KING, LA; MANDEL, AD</t>
  </si>
  <si>
    <t>ADENOVIRUS-21 INFECTION IN AN ISOLATED ANTARCTIC STATION - TRANSMISSION OF THE VIRUS AND SUSCEPTIBILITY OF THE POPULATION</t>
  </si>
  <si>
    <t>AMERICAN JOURNAL OF EPIDEMIOLOGY</t>
  </si>
  <si>
    <t>ADENOVIRUSES; HUMAN; COLD CLIMATE; COMMON COLD; COMMUNICABLE DISEASES; RESPIRATORY TRACT INFECTIONS; SOCIAL ISOLATION</t>
  </si>
  <si>
    <t>RESPIRATORY-INFECTION; RHINOVIRUSES; COLDS</t>
  </si>
  <si>
    <t>Natural dissemination of viral respiratory illness to susceptible men may occur with surprising difficulty. This was especially evident during a 1977 outbreak of adenovirus type 21 (Ad-21) at McMurdo Station, a US research base in Antarctica. The unique circumstances at McMurdo allowed 125 men from the US to join and intermingle with 75 men who had wintered for 6 months in complete isolation. For an additional 5-week (September 2 to October 4, 1977) isolation period, respiratory illness etiology and transmission were monitored in the combined population. A total of 89% of the population was susceptible (neutralizing antibody titer, &lt; 1:3) to Ad-21 but only 15.0% were infected. Illness spread very slowly (1.5 cases/100 persons/week) with no epidemic peak and was much less severe than Ad-21 outbreaks in other settings. The incidence of infection (17.3%) and illness (9.6%) was low even in men who had wintered over, with values very similar to those of the newcomers (13.9% and 8.9%, respectively). Thus, despite a harsh environment and frequent prolonged gatherings of susceptible personnel, even a respiratory virus type with known epidemic potential was surprisingly difficult to transmit.</t>
  </si>
  <si>
    <t>USN SUPPORT FORCE ANTARCTICA,PORT HUENEMEL,CA; NATL AERONAUT &amp; SPACE CTR,AMES RES CTR,MOFFETT FIELD,CA; UNIV WISCONSIN,SCH MED,DEPT PREVENT MED,MADISON,WI 53706</t>
  </si>
  <si>
    <t>United States Department of Defense; United States Navy; National Aeronautics &amp; Space Administration (NASA); NASA Ames Research Center; University of Wisconsin System; University of Wisconsin Madison</t>
  </si>
  <si>
    <t>AMER J EPIDEMIOLOGY</t>
  </si>
  <si>
    <t>BALTIMORE</t>
  </si>
  <si>
    <t>624 N BROADWAY RM 225, BALTIMORE, MD 21205</t>
  </si>
  <si>
    <t>0002-9262</t>
  </si>
  <si>
    <t>AM J EPIDEMIOL</t>
  </si>
  <si>
    <t>Am. J. Epidemiol.</t>
  </si>
  <si>
    <t>MAR 15</t>
  </si>
  <si>
    <t>10.1093/oxfordjournals.aje.a115932</t>
  </si>
  <si>
    <t>FD790</t>
  </si>
  <si>
    <t>WOS:A1991FD79000010</t>
  </si>
  <si>
    <t>MOUGENOT, D; GENNESSEAUX, M; HERNANDEZ, J; LEPVRIER, C; MALOD, JA; RAILLARD, S; VANNEY, JR; VILLENEUVE, M</t>
  </si>
  <si>
    <t>THE MOZAMBIQUE RIDGE (INDIAN-OCEAN) - A CONTINENTAL FRAGMENT SHAPED DURING THE TRANSFORM MOTION OF AMERICAN AND ANTARCTIC PLATES ALONG EAST-AFRICA</t>
  </si>
  <si>
    <t>COMPTES RENDUS DE L ACADEMIE DES SCIENCES SERIE II</t>
  </si>
  <si>
    <t>MESOZOIC MAGNETIC-ANOMALIES; AGULHAS PLATEAU; RECONSTRUCTIONS; BASIN</t>
  </si>
  <si>
    <t>The Mozambique Ridge consists of a north-south trending alignment of large submarine plateaux lying parallel to the south-east coast of Africa. During a recent cruise (MD 60/MACAMO, February 1989) 3,600 km of seismic reflection lines and 3 dredge hauls were collected. Precambrian metamorphic rocks (granite, gneiss or schist) and tholeiitic basalts of Karroo affinity were dredged, indicating that the Mozambique Ridge might be a continental fragment of Africa. In early Cretaceous times, the ridge was segmented by transverse half-grabens that were active during the transform motion of Antarctica and South America along the Mozambique Fracture Zone.</t>
  </si>
  <si>
    <t>UNIV PIERRE &amp; MARIE CURIE 05,DEPT GEOL DYNAM,F-75252 PARIS 05,FRANCE; UNIV PIERRE &amp; MARIE CURIE 05,DEPT PETR MINERAL,F-75252 PARIS 05,FRANCE</t>
  </si>
  <si>
    <t>Sorbonne Universite; Sorbonne Universite</t>
  </si>
  <si>
    <t>MOUGENOT, D (corresponding author), UNIV PIERRE &amp; MARIE CURIE 05,CNRS,URA 718,4 PL JUSSIEU,F-75252 PARIS 05,FRANCE.</t>
  </si>
  <si>
    <t>Lepvrier, Claude/I-2421-2012</t>
  </si>
  <si>
    <t>1251-8069</t>
  </si>
  <si>
    <t>CR ACAD SCI II</t>
  </si>
  <si>
    <t>MAR 14</t>
  </si>
  <si>
    <t>FD354</t>
  </si>
  <si>
    <t>WOS:A1991FD35400012</t>
  </si>
  <si>
    <t>LEGRAND, M; FENIETSAIGNE, C; SALTZMAN, ES; GERMAIN, C; BARKOV, NI; PETROV, VN</t>
  </si>
  <si>
    <t>ICE-CORE RECORD OF OCEANIC EMISSIONS OF DIMETHYLSULFIDE DURING THE LAST CLIMATE CYCLE</t>
  </si>
  <si>
    <t>ANTARCTIC ICE; SULFUR; PHYTOPLANKTON; ACID; IONS; SNOW</t>
  </si>
  <si>
    <t>THE Vostok ice core in Antarctica has provided one of the longest climate records, enabling the stable-isotope, major-ion and gas composition of the atmosphere to be reconstructed over many thousands of years. Here we present depth profiles along this core of methanesulphonate and non-seasalt sulphate (produced by the atmospheric oxidation of dimethylsulphide), which provide the first historical record of biogenic sulphur emissions from the Southern Hemisphere oceans over a complete glacial-interglacial cycle (160 kyr). Those measurements confirm and extend some previous observations made on a very limited data set from the Dome C ice core in Antarctica, which indicated increased oceanic emissions of dimethylsulphide during the later stages of the glacial period, compared with the present day 1. The observed glacial-interglacial variations in methanesulphonate and non-seasalt sulphate confirm that the ocean-atmosphere sulphur cycle is extremely sensitive to climate change.</t>
  </si>
  <si>
    <t>UNIV MIAMI,ROSENSTIEL SCH MARINE &amp; ATMOSPHER SCI,MIAMI,FL 33149; ARCTIC &amp; ANTARCTIC RES INST,LENINGRAD 199226,USSR</t>
  </si>
  <si>
    <t>University of Miami; Arctic &amp; Antarctic Research Institute</t>
  </si>
  <si>
    <t>LEGRAND, M (corresponding author), LAB GLACIOL &amp; GEOPHYS ENVIRONNEMENT,BP 96,F-38402 ST MARTIN DHERES,FRANCE.</t>
  </si>
  <si>
    <t>Legrand, Michel/AAU-4678-2020</t>
  </si>
  <si>
    <t>10.1038/350144a0</t>
  </si>
  <si>
    <t>FB645</t>
  </si>
  <si>
    <t>WOS:A1991FB64500054</t>
  </si>
  <si>
    <t>ROTSTEIN, Y; MUNSCHY, M; SCHLICH, R; HILL, PJ</t>
  </si>
  <si>
    <t>STRUCTURE AND EARLY HISTORY OF THE LABUAN BASIN SOUTH INDIAN-OCEAN</t>
  </si>
  <si>
    <t>KERGUELEN PLATEAU; ANTARCTICA; AUSTRALIA; BREAKUP; BATHYMETRY; ALTIMETRY; EVOLUTION</t>
  </si>
  <si>
    <t>Recent multichannel seismic reflections data from the Labuan Basin, in the Southern Indian Ocean, are used to reevaluate older, single channel data from this region. Together, they throw light on the structure and evolution of this basin, situated between the older than 100 Ma Southern Kerguelen Plateau and the younger than 43 Ma Australian-Antarctic Basin. The Labuan Basin is a deep, extensive basement depression, more than 350,000 km2 in area, located adjacent to the eastern margin of the Southern Kerguelen Plateau. In contrast to the nearby Kerguelen Plateau, no prominent reflectors are observed within the basement of the Labuan Basin. This suggests a different mechanism of formation from that of the Kerguelen Plateau, which is believed to have been formed by thick sequences of large lava flows. The basement surface of most of the Labuan Basin is presently quite rough, as the result of a tectonic event which created prominent tilted block structures and turned it into a large northwest-southeast trending syncline. There is a 1-1.5 km elevation difference between the Labuan Basin and the Australian-Antarctic Basin created at the Southeast Indian Ridge, as well as a large difference in sedimentary thickness between them, indicating that the Labuan Basin is significantly older. The boundary of the Labuan Basin with the Kerguelen Plateau is generally a steep and somewhat linear feature which appears to be of tectonic origin: it seems to result from two extensive tectonic episodes, dated at 96 Ma and 75-68 Ma, associated with the prerift phase of plate breakup betwen Australia and Antarctica. The basement of the Labuan Basin was created 130-100 Ma ago at about the same time than the Kerguelen Plateau. An extensive tectonic episode, to the south of the Labuan Basin, initiated the formation of the boundary between the Southern Kerguelen Plateau and the Labuan Basin. This tectonic episode could be linked to the begining of seafloor spreading between Australia and Antarctica 96 Ma ago. Sediments were regularly deposited in the basin until 75-68 Ma, at which time an important extensional tectonic event occurred. It involved two large northwest-southeast uplifts; one, centered on the Kerguelen Plateau, affected the western part of the Labuan Basin while the other, of which only the western half is observed, affected the eastern part of the Labuan Basin. This tectonic episode seems to correspond to the prerifting episode leading to the breakup between the Kerguelen Plateau-Labuan Basin and Broken Ridge-Diamantina Zone at 43 Ma. After this tectonic episode, the sediments of the postuplift megasequence filled topographic lows formed by the normal faults and the tilted blocks. The Diamantina Zone, which prior to 43 Ma was continuous with the Labuan Basin, can be expected to have a similar tectonic history. In particular, the rough basement of the Diamantina Zone can be due to postformation tectonism rather than to slow spreading as previously suggested.</t>
  </si>
  <si>
    <t>ECOLE &amp; OBSERV PHYS GLOBE,GEOPHYS MARINE LAB,CNRS,URA 323,F-67084 STRASBOURG,FRANCE; BUR MINERAL RESOURCES GEOL &amp; GEOPHYS,CANBERRA,ACT 2601,AUSTRALIA</t>
  </si>
  <si>
    <t>Centre National de la Recherche Scientifique (CNRS)</t>
  </si>
  <si>
    <t>ROTSTEIN, Y (corresponding author), INST PETR RES &amp; GEOPHYS,POB 2286,IL-58120 HOLON,ISRAEL.</t>
  </si>
  <si>
    <t>, Munschy/F-1221-2017</t>
  </si>
  <si>
    <t>MAR 10</t>
  </si>
  <si>
    <t>B3</t>
  </si>
  <si>
    <t>10.1029/90JB01872</t>
  </si>
  <si>
    <t>FB313</t>
  </si>
  <si>
    <t>WOS:A1991FB31300004</t>
  </si>
  <si>
    <t>FRANZMANN, PD; ROBERTS, NJ; MANCUSO, CA; BURTON, HR; MCMEEKIN, TA</t>
  </si>
  <si>
    <t>METHANE PRODUCTION IN MEROMICTIC ACE LAKE, ANTARCTICA</t>
  </si>
  <si>
    <t>METHANE; METHANOGENESIS; MEROMICTIC LAKE; ANTARCTICA</t>
  </si>
  <si>
    <t>METHANOGENIC BACTERIA; SULFATE REDUCTION; MICROBIAL METHANOGENESIS; SULFUR-COMPOUNDS; SEDIMENTS; METABOLISM; OXIDATION; HYDROGEN; ACETATE; TEMPERATURE</t>
  </si>
  <si>
    <t>Methane occurred in the monimolimnion, at depths greater than 11 m, of an antarctic meromictic lake, Ace Lake (depth 24.7 m). Although the water of the lake was of approximate marine salinity, bottom waters were depleted in sulfate (less than 1 mmol l-1). The temperature of the bottom waters of the lake were constantly between 1-degrees-C and 2-degrees-C. Rates of methanogenesis from C-14-labelled precursors (bicarbonate, formate and acetate) were determined in time course experiments with the detection of (CH4)-C-14 produced by a gas chromatography-gas proportional counting system. Rates of (CH4)-C-14 production were difficult to determine as the reactions were always near our limit of detection. Reliable determinations of rates of methanogenesis at some depths using some precursors were obtained, the fastest rate being 2.5-mu-mol kg-1 day-1 at depth 20 m. Assuming constant rates of methanogenesis with time, this would equate to a turnover of methane in the lake every two years. The slow rate of methanogenesis suggests that the methanogens in Ace Lake may be working at well below their optimum temperature although definitive statements regarding the presence of psychrophilic methanogens in this antarctic lake must await isolation attempts or longer field studies using alternative methodologies.</t>
  </si>
  <si>
    <t>UNIV TASMANIA,INST ANTARCTIC &amp; SO OCEAN STUDIES,HOBART,TAS 7001,AUSTRALIA; CHANNEL HIGHWAY,ANTARCTIC DIV,KINGSTON,TAS 7150,AUSTRALIA</t>
  </si>
  <si>
    <t>University of Tasmania; Australian Antarctic Division</t>
  </si>
  <si>
    <t>FRANZMANN, PD (corresponding author), UNIV TASMANIA,DEPT AGR SCI,AUSTRALIAN COLLECT ANTARCTIC MICROORGANISMS,BOX 252C,HOBART,TAS 7001,AUSTRALIA.</t>
  </si>
  <si>
    <t>Nichols, Carol/C-2290-2008</t>
  </si>
  <si>
    <t>Nichols, Carol/0000-0002-2739-4690</t>
  </si>
  <si>
    <t>MAR 8</t>
  </si>
  <si>
    <t>10.1007/BF00034677</t>
  </si>
  <si>
    <t>FF637</t>
  </si>
  <si>
    <t>WOS:A1991FF63700004</t>
  </si>
  <si>
    <t>KARENTZ, S; CLEAVER, JE; MITCHELL, DL</t>
  </si>
  <si>
    <t>DNA DAMAGE IN THE ANTARCTIC</t>
  </si>
  <si>
    <t>RADIATION</t>
  </si>
  <si>
    <t>KARENTZ, S (corresponding author), UNIV CALIF SAN FRANCISCO,RADIOBIOL &amp; ENVIRONM HLTH LAB,SAN FRANCISCO,CA 94143, USA.</t>
  </si>
  <si>
    <t>MAR 7</t>
  </si>
  <si>
    <t>10.1038/350028b0</t>
  </si>
  <si>
    <t>FA693</t>
  </si>
  <si>
    <t>WOS:A1991FA69300047</t>
  </si>
  <si>
    <t>KUO, JM; PAN, BS</t>
  </si>
  <si>
    <t>EFFECTS OF LIPOXYGENASE ON FORMATION OF THE COOKED SHRIMP FLAVOR COMPOUND-5,8,11-TETRADECATRIEN-2-ONE</t>
  </si>
  <si>
    <t>AGRICULTURAL AND BIOLOGICAL CHEMISTRY</t>
  </si>
  <si>
    <t>VOLATILE AROMA COMPOUNDS; ANTARCTIC KRILLS; FISH TISSUE; COMPONENTS; ODOR; IDENTIFICATION</t>
  </si>
  <si>
    <t>KUO, JM (corresponding author), NATL TAIWAN OCEAN UNIV,DEPT MARINE FOOD SCI,CHILUNG,TAIWAN.</t>
  </si>
  <si>
    <t>JAPAN SOC BIOSCI BIOTECHN AGROCHEM</t>
  </si>
  <si>
    <t>JAPAN ACAD SOC CTR BLDG, 2-4-6 YAYOI BUNKYO-KU, TOKYO 113, JAPAN</t>
  </si>
  <si>
    <t>0002-1369</t>
  </si>
  <si>
    <t>AGR BIOL CHEM TOKYO</t>
  </si>
  <si>
    <t>MAR</t>
  </si>
  <si>
    <t>10.1080/00021369.1991.10870665</t>
  </si>
  <si>
    <t>Agronomy; Biochemistry &amp; Molecular Biology</t>
  </si>
  <si>
    <t>Agriculture; Biochemistry &amp; Molecular Biology</t>
  </si>
  <si>
    <t>FF320</t>
  </si>
  <si>
    <t>WOS:A1991FF32000035</t>
  </si>
  <si>
    <t>ELLIOT, DH</t>
  </si>
  <si>
    <t>IF YOU HAVE A SET OF ROCKS, WHAT SHOULD YOU CALL THEM</t>
  </si>
  <si>
    <t>ELLIOT, DH (corresponding author), OHIO STATE UNIV,COLUMBUS,OH 43210, USA.</t>
  </si>
  <si>
    <t>FB099</t>
  </si>
  <si>
    <t>WOS:A1991FB09900001</t>
  </si>
  <si>
    <t>KARENTZ, D</t>
  </si>
  <si>
    <t>ECOLOGICAL CONSIDERATIONS OF ANTARCTIC OZONE DEPLETION</t>
  </si>
  <si>
    <t>ANTARCTIC; ECOLOGY; OZONE; ULTRAVIOLET</t>
  </si>
  <si>
    <t>Springtime ozone depletion over Antarctica has been observed for over a decade. Associated with ozone depletion is an increase in the levels of biologically harmful ultraviolet-B (UV-B) that reach the earth's surface, a situation that has prompted much controversy about the ecological effects of this atmospheric phenomenon on Antarctic ecosystems. A major hindrance to assessing the ecological impact is lack of appropriate data on Antarctic systems before the present ozone depletion cycle began. In addition, certain physical features of the Antarctic environment (clouds, snow and ice) and the UV-B photobiology (repair processes and protective strategies) of endemic species can alter the potential biological effects of this environmental stress in, as yet, undetermined ways. Increases in incident UV levels will most likely result in changes in the taxonomic structure of communities. The effects of these changes on net productivity and trophic dynamics cannot be accurately assessed without quantifying ambient doses of UV and characterizing the UV photobiology of individual species. Both the physical features of the springtime environment and the biological responses of endemic species must be considered in future research efforts to evaluate the biological consequences of the Antarctic ozone hole.</t>
  </si>
  <si>
    <t>10.1017/S0954102091000032</t>
  </si>
  <si>
    <t>WOS:A1991FB09900002</t>
  </si>
  <si>
    <t>ARMSTRONG, AJ; SIEGFRIED, WR</t>
  </si>
  <si>
    <t>CONSUMPTION OF ANTARCTIC KRILL BY MINKE WHALES</t>
  </si>
  <si>
    <t>ECOSYSTEM IMPACT; ESTIMATED CONSUMPTION; KRILL; MINKE WHALE</t>
  </si>
  <si>
    <t>The consumption of Antarctic krill (Euphausia superba) by an average-sized (male 6994 kg; female 8249 kg), sexually mature Minke whale (Balaenoptera acutorostrata) was estimated, from stomach capacity, ingestion rate and respiratory allometry methods. Estimates obtained from the stomach capacity and respiratory allometry methods differed by 17%-23%. An average-sized male Minke whale consumes 37.2 t of krill during a 90-day stay, and an average-sized female Minke whale consumes 56.2 t of krill during a 120-day stay, in Antarctic waters during the austral summer. It is estimated that the Minke whale population in the Antarctic (60-degrees-S and higher) consumes 35.5 x 10(6) t of krill annually.</t>
  </si>
  <si>
    <t>ARMSTRONG, AJ (corresponding author), UNIV CAPE TOWN,PERCY FITZPATRICK INST AFRICAN ORNITHOL,RONDEBOSCH 7700,SOUTH AFRICA.</t>
  </si>
  <si>
    <t>Armstrong, Adrian/AFS-5663-2022</t>
  </si>
  <si>
    <t>Armstrong, Adrian/0000-0002-6015-9019</t>
  </si>
  <si>
    <t>10.1017/S0954102091000044</t>
  </si>
  <si>
    <t>WOS:A1991FB09900003</t>
  </si>
  <si>
    <t>ARNOULD, JPY; WHITEHEAD, MD</t>
  </si>
  <si>
    <t>THE DIET OF ANTARCTIC PETRELS, CAPE PETRELS AND SOUTHERN FULMARS REARING CHICKS IN PRYDZ BAY</t>
  </si>
  <si>
    <t>ANTARCTICA; DIET; FISH; KRILL; PETREL; SEABIRDS</t>
  </si>
  <si>
    <t>The breeding season diet of the three surface-nesting petrel species on the Rauer Islands, Prydz Bay were examined. The stomach contents of cape petrel (Daption capense), Antarctic petrel (Thalassoica antarctica), and southern fulmar (Fulmarus glacialoides) were sampled by collecting regurgitates and by stomach flushing during the 1987/88 early chick-rearing period. Pleuragramma antarcticum and Euphausia superba dominated the diets of all species. By mass they constituted 78% and 22% of Antarctic petrel diet, 63% and 36% of southern fulmar diet, and 14% and 85% of cape petrel diet respectively. P. antarcticum increased in importance in the diet of Antarctic petrels during the course of the study, while E. superba became increasingly important in the diets of southern fulmars and cape petrels. Previous studies conducted during incubation consistently reported the diets as comprising chiefly cephalopods and euphausiids, whilst studies during chick-rearing have reported fish and euphausiids dominating, and very little cephalopod material.</t>
  </si>
  <si>
    <t>MONASH UNIV,CLAYTON,VIC 3168,AUSTRALIA</t>
  </si>
  <si>
    <t>Monash University</t>
  </si>
  <si>
    <t>10.1017/S0954102091000056</t>
  </si>
  <si>
    <t>WOS:A1991FB09900004</t>
  </si>
  <si>
    <t>BATTRAM, JC; JOHNSTON, IA</t>
  </si>
  <si>
    <t>MUSCLE GROWTH IN THE ANTARCTIC TELEOST, NOTOTHENIA-NEGLECTA (NYBELIN)</t>
  </si>
  <si>
    <t>ANTARCTIC FISH; GROWTH; NOTOTHENIA-NEGLECTA; MUSCLE</t>
  </si>
  <si>
    <t>A histochemical and electron microscopy study was carried out on muscle growth in demersal stages of the Antarctic teleost Notothenia neglecta Nybelin. The total number of myotomal muscle fibres was similar in fish ranging in body mass from 11.9g to 889g. Post-anal myotomes contained around 17,000 slow muscle fibres and 70,000 fast muscle fibres. Myosatellite cells were extremely rare. The diameter of fast fibres varied from &lt; 10-mu-m to 130-mu-m in the smallest, and from &gt; 40-mu-m to 450-mu-m in the largest fish studied. Slow muscle fibre diameters in the largest fish ranged from &gt; 30-mu-m to 260-mu-m. Even the largest diameter slow fibres contained significant numbers of mitochondria, which suggests that the diffusion of oxygen does not limit metabolism. The results confirm that muscle fibre hyperplasia ceases prior to the demersal stages of the life history, and that subsequent muscle growth is entirely via the hypertrophy of existing fibres. Comparative studies suggest that this may be one of the factors contributing to the relatively slow rate of somatic growth in this species.</t>
  </si>
  <si>
    <t>BATTRAM, JC (corresponding author), UNIV ST ANDREWS,DEPT BIOL &amp; PRECLIN MED,GATTY MARINE LAB,ST ANDREWS KY16 8LB,FIFE,SCOTLAND.</t>
  </si>
  <si>
    <t>10.1017/S0954102091000068</t>
  </si>
  <si>
    <t>WOS:A1991FB09900005</t>
  </si>
  <si>
    <t>BROADY, PA; KIBBLEWHITE, AL</t>
  </si>
  <si>
    <t>MORPHOLOGICAL CHARACTERIZATION OF OSCILLATORIALES (CYANOBACTERIA) FROM ROSS-ISLAND AND SOUTHERN VICTORIA LAND, ANTARCTICA</t>
  </si>
  <si>
    <t>CYANOBACTERIA; FRESH-WATER; MORPHOLOGY; TAXONOMY; TERRESTRIAL HABITATS</t>
  </si>
  <si>
    <t>Field population of Oscillatoriales, from fresh and saline lakes and ponds, and from terrestrial habitats, are characterised on the basis of their morphology and morphometry. Fifteen morphotypes are recognized principally from the following characteristics; cross-sectional shape of the trichome, presence or absence of a calyptra on the apical cell, occurrence or otherwise of numerous trichomes within a common sheath, and trichome width distribution. Where possible morphotypes are assigned to traditional species described by earlier investigations of algae in the Ross Sea region and a reassessment is made of the early descriptions, in some cases using material from the identical locations to the original collections. The following traditional species are described; Lyngbya murrayi, Microcoleus vaginatus, Oscillatoria deflexa, O. koettlitzi, O. priestleyi, O. sancta, Phormidium autumnale and P. subproboscidea. Intraspecific morphotypes of M. vaginatus, O. priestleyi and P. autumnale are recognised on the basis of trichome width. A new species and variety of Crinalium (Crow) Winder, Stal &amp; Mur, a genus characterized by flattened trichomes, are described from cryoconite ponds on glaciers. C. glaciale sp. nov. possesses wide, straight trichomes in contrast to C. glaciale var. helicoides nov. var. in which trichomes are narrower and helically coiled.</t>
  </si>
  <si>
    <t>BROADY, PA (corresponding author), UNIV CANTERBURY,DEPT PLANT &amp; MICROBIAL SCI,CHRISTCHURCH 1,NEW ZEALAND.</t>
  </si>
  <si>
    <t>10.1017/S095410209100007X</t>
  </si>
  <si>
    <t>WOS:A1991FB09900006</t>
  </si>
  <si>
    <t>MAKI, JS; HERWIG, RP</t>
  </si>
  <si>
    <t>A DIEL STUDY OF THE NEUSTON AND PLANKTON BACTERIA IN AN ANTARCTIC POND</t>
  </si>
  <si>
    <t>ANTARCTICA; DIEL STUDY; FRESH-WATER; NEUSTON</t>
  </si>
  <si>
    <t>A small freshwater pond near Palmer Station, Anvers Island, (64-degrees 45'S, 64-degrees 05'W) was sampled every 6 h over a 24 h period during the late austral summer to examine changes in both neuston and plankton population levels and activity. Total bacteria using acridine orange and epifluorescence microscopy, counts of viable colony-forming units, and chlorophyll a were determined. Activity was estimated by measuring the rate of H-3-thymidine incorporation. The data indicate that over this time period the bacterioneuston populations went through a diel fluctuation and temperature may be an important factor in this cycle. Although the bacterioneuston populations were often more numerous than corresponding plankton populations, subsurface bacteria appeared to be metabolically more active.</t>
  </si>
  <si>
    <t>MAKI, JS (corresponding author), HARVARD UNIV,DIV APPL SCI,40 OXFORD ST,ESL,CAMBRIDGE,MA 02138, USA.</t>
  </si>
  <si>
    <t>10.1017/S0954102091000081</t>
  </si>
  <si>
    <t>WOS:A1991FB09900007</t>
  </si>
  <si>
    <t>MINTO, LB; SHEPHERD, GJ; USHER, MB</t>
  </si>
  <si>
    <t>THE CRYPTOSTIGMATID MITE HALOZETES-BELGICAE (MICHAEL) IN THE MARITIME ANTARCTIC</t>
  </si>
  <si>
    <t>ACARI; BIOGEOGRAPHY; CRYPTOSTIGMATA; MARITIME ANTARCTIC; MITES</t>
  </si>
  <si>
    <t>Halozetes belgicae is distributed widely in the Subantarctic and maritime Antarctic, with subspecies described from Macquarie Island and the South Sandwich Islands. A morphometrical study, based largely on the development of the setae, indicates that the nominate subspecies is confined to the Antarctic Peninsula and its offshore islands (including the South Shetland Islands), whilst specimens from the South Orkney Islands are probably consubspecific with individuals on the South Sandwich Islands. In comparison with other studies of the Acari, the results strengthen the case for the recognition of a South Orkadian biogeographical zone.</t>
  </si>
  <si>
    <t>UNIV YORK,DEPT BIOL,YORK YO1 5DD,N YORKSHIRE,ENGLAND</t>
  </si>
  <si>
    <t>University of York - UK</t>
  </si>
  <si>
    <t>10.1017/S0954102091000093</t>
  </si>
  <si>
    <t>WOS:A1991FB09900008</t>
  </si>
  <si>
    <t>BJORCK, S; HAKANSSON, H; ZALE, R; KARLEN, W; JONSSON, BL</t>
  </si>
  <si>
    <t>A LATE HOLOCENE LAKE SEDIMENT SEQUENCE FROM LIVINGSTON-ISLAND, SOUTH-SHETLAND-ISLANDS, WITH PALEOCLIMATIC IMPLICATIONS</t>
  </si>
  <si>
    <t>ANTARCTICA; C-14 CHRONOLOGY; LAKE SEDIMENTS; MICROFOSSIL STRATIGRAPHY; PALEOCLIMATOLOGY; PALEOECOLOGY</t>
  </si>
  <si>
    <t>Analysis of a 1.5 m thick sediment sequence from Midge Lake, Byers Peninsula, Livingston Island, shows that the lake and its catchment have undergone significant changes during the last 4000 years. Radiocarbon dating (AMS), sediment lithology, and microfossil analyses indicate that the lake was deglaciated over 4000 C-14 years ago. Distinct peaks in accumulation rates of sediment, Pediastrum algae, pollen and spores, as well as changes in the diatom assemblage, suggest significant environmental changes between ca 3200 and 2700 y BP. These changes are interpreted as reflecting a milder and more humid, maritime climate. The increased humidity can explain independent observations of glacier growth during this period. The combined data also indicate that between ca 1500 and 500 y BP the area might have experienced more continental conditions with slightly colder and drier climate than today. Since the C-14 dates from the Midge Lake sediments are regarded as reliable and the sediment sequence is rich in tephra layers this sediment sequence will be critical for a forthcoming tephra chronology of the region.</t>
  </si>
  <si>
    <t>BJORCK, S (corresponding author), UNIV LUND,DEPT QUATERNARY GEOL,TORNAV 13,S-22363 LUND,SWEDEN.</t>
  </si>
  <si>
    <t>Jonsson, B. L. G./F-8666-2013</t>
  </si>
  <si>
    <t>10.1017/S095410209100010X</t>
  </si>
  <si>
    <t>WOS:A1991FB09900009</t>
  </si>
  <si>
    <t>DEMORA, SJ; WHITEHEAD, RF; GREGORY, M</t>
  </si>
  <si>
    <t>AQUEOUS GEOCHEMISTRY OF MAJOR CONSTITUENTS IN THE ALPH RIVER AND TRIBUTARIES IN WALCOTT BAY, VICTORIA LAND, ANTARCTICA</t>
  </si>
  <si>
    <t>ANTARCTICA; ALPH RIVER; GEOCHEMISTRY; MELTWATER; WEATHERING</t>
  </si>
  <si>
    <t>Two geochemical surveys of the major constituents of the Alph River, situated in Walcott Bay, Victoria Land, were undertaken in the austral summer of 1987-88. At the same time, tributaries and the runoff from various glaciers were investigated. The Alph River has an average total dissolved solids (TDS) concentration of 63.5 mg l-1, approximately half that of average world river water. The chemical composition is dominated by Na+ and HCO3-. Glacial melt waters have very low TDS but chemical weathering over the course of a few kilometres causes solute concentrations in the tributaries to exceed those of the Alph River. The compositon of the streams is variable, but often Ca2+ is the principal cation. Enrichment factor and mass balance calculations indicate that the salts in the Alph River and its tributaries have a substantial non-marine component. Chemical weathering of calcite, mirabilite, gypsum and halite contribute solutes to the aquatic system. A Gibbs Plot [TDS versus Na:(Na+Ca) weight ratio] indicates that water samples from direct glacial runoff fall outside the world water envelope. They have low solute levels but enhanced Ca2+ concentrations, resulting from the aeolian deposition and subsequent dissolution of calcitic material.</t>
  </si>
  <si>
    <t>DEMORA, SJ (corresponding author), UNIV AUCKLAND, DEPT CHEM, AUCKLAND, NEW ZEALAND.</t>
  </si>
  <si>
    <t>32 AVENUE OF THE AMERICAS, NEW YORK, NY 10013-2473 USA</t>
  </si>
  <si>
    <t>10.1017/S0954102091000111</t>
  </si>
  <si>
    <t>WOS:A1991FB09900010</t>
  </si>
  <si>
    <t>EASTMAN, JT; GRANDE, L</t>
  </si>
  <si>
    <t>LATE EOCENE GADIFORM (TELEOSTEI) SKULL FROM SEYMOUR-ISLAND, ANTARCTIC PENINSULA</t>
  </si>
  <si>
    <t>LA MESETA FORMATION; CRANIAL OSTEOLOGY; GADIFORM EVOLUTION; FOSSIL FISH</t>
  </si>
  <si>
    <t>On the basis of a skull from the late Eocene La Meseta Formation on Seymour Island, Antarctic Peninsula, a gadiform fish is reported from the Antarctic region for the first time. This specimen, the most completely preserved fossil teleost cranium yet described from Antarctica, provides convincing evidence for the presence of Gadiformes in a far southerly location under temperature climatic conditions 40 m.y. ago. The exoccipital condyles, supraoccipital and lambdoidal crests, and post-temporal and supratemporal fossae are well preserved, as are the roofing bones on the posterior half of the skull. Comparative osteological study indicates that these features are very similar in appearance to those of merlucciids (hakes) and gadids (cods).</t>
  </si>
  <si>
    <t>EASTMAN, JT (corresponding author), OHIO UNIV,DEPT ZOOL &amp; BIOMED SCI,ATHENS,OH 45701, USA.</t>
  </si>
  <si>
    <t>Eastman, Joseph T./O-6150-2019; Eastman, Joseph T/A-9786-2008</t>
  </si>
  <si>
    <t>Eastman, Joseph T./0000-0003-3868-261X;</t>
  </si>
  <si>
    <t>10.1017/S0954102091000123</t>
  </si>
  <si>
    <t>WOS:A1991FB09900011</t>
  </si>
  <si>
    <t>KELLY, SRA; DOYLE, P</t>
  </si>
  <si>
    <t>THE BIVALVE AULACOMYELLA FROM THE EARLY TITHONIAN (LATE JURASSIC) OF ANTARCTICA</t>
  </si>
  <si>
    <t>AULACOMYELLA; BIVALVIA; BLACK SHALES; JURASSIC; PALEOECOLOGY; PALEOGEOGRAPHY</t>
  </si>
  <si>
    <t>The bivalve Aulacomyella is described formally from Tithonian deposits of the Antarctic Peninsula region for the first time. Two species are recognized. A. willeyi Kelly sp. nov. was collected in situ from the Nordenskjold Formation, Longing Gap on the east coast of Graham Land, and in clasts reworked into Cretaceous glide block deposits on James Ross Island. A. cf. problematica Furlani is recorded from the Himalia Ridge Formation, Fossil Bluff Group, Alexander Island. These Antarctic records are the first published systematic descriptions of the genus from the Southern Hemisphere. Together with Mexican and Turkish records, they represent the last known occurrences of this genus. Globally the genus is particularly abundant during the Kimmeridgian and Early Tithonian stages and is therefore of value as a biostratigraphic indicator. It was almost certainly an epibyssate suspension feeder, although the precise palaeoecological setting for Aulacomyella is uncertain. It normally occurs in black shales or mudstones. The most likely life habits were either living epifaunally on the sea floor, where it bloomed under episodic dysaerobic conditions in an otherwise anaerobic environment, or pseudoplanktonically infesting floating sea weeds etc. Of these hypotheses the former is preferred here.</t>
  </si>
  <si>
    <t>KELLY, SRA (corresponding author), NERC,BRITISH ANTARCTIC SURVEY,HIGH CROSS,MADINGLEY RD,CAMBRIDGE CB3 0ET,ENGLAND.</t>
  </si>
  <si>
    <t>10.1017/S0954102091000135</t>
  </si>
  <si>
    <t>WOS:A1991FB09900012</t>
  </si>
  <si>
    <t>GILLET, P</t>
  </si>
  <si>
    <t>BIOGEOGRAPHY AND POLYCHAETE ASSEMBLAGES FROM SUB-ANTARCTIC ISLANDS (INDIAN-OCEAN) - MARION DUFRESNE MD 08 BENTHOS EXPEDITION TO MARION, PRINCE-EDWARD AND CROZET-ISLANDS</t>
  </si>
  <si>
    <t>3RD INTERNATIONAL POLYCHAETE CONF</t>
  </si>
  <si>
    <t>AUG 06-11, 1989</t>
  </si>
  <si>
    <t>CALIF STATE UNIV, LONG BEACH, CA</t>
  </si>
  <si>
    <t>CALIF STATE UNIV</t>
  </si>
  <si>
    <t>During the MD/08 Benthos Expedition (from 7 March to 26 April 1976) about 7,000 polychaetous annelids were collected from 70 stations from Marion, Prince Edward Islands and Crozet Islands. A cluster analysis was used to define benthic polychaete taxocoenoses with a matrix data of 77 species and 55 samples. Six polychaete assemblages were found in which two were original: an assemblage occurring in shallow water and black sand with Pseudonereis anomala, Leitoscoloplos fragilis and Travisia kerguelensis and a second group in deeper water and hard bottom with Polyeunoa laevis the dominant species. These polychaete assemblages occurred on the continental shelves of Marion, Prince Edward and Crozet Islands, and were discussed in relation to their biogeography and compared with the fauna of South Africa and the Kerguelen Islands.</t>
  </si>
  <si>
    <t>GILLET, P (corresponding author), INST FUNDAMENTAL &amp; APPL RES,ZOOL &amp; MARINE ECOL LAB,3 PL ANDRE LEROY,F-49005 ANGERS,FRANCE.</t>
  </si>
  <si>
    <t>FZ257</t>
  </si>
  <si>
    <t>WOS:A1991FZ25700022</t>
  </si>
  <si>
    <t>SCHOENHERR, JR</t>
  </si>
  <si>
    <t>BLUE WHALES FEEDING ON HIGH-CONCENTRATIONS OF EUPHAUSIIDS AROUND MONTEREY SUBMARINE-CANYON</t>
  </si>
  <si>
    <t>MEGAPTERA-NOVAEANGLIAE; HUMPBACK WHALES; MEGANYCTIPHANES-NORVEGICA; SCATTERING LAYERS; ANTARCTIC KRILL; SURFACE SWARMS; DIVE PATTERNS; GEORGES BANK; DENSITIES; POPULATIONS</t>
  </si>
  <si>
    <t>An unusually high concentration of blue whales,Balaenoptera musculus, fed on euphausiids that were concentrated in deep scattering layers and daytime surface swams in Monterey Bay, California, during the fall of 1986. Blue whales were closely associated with deep scattering layers that were elongated along the southeast edge of the Monterey Submarine Canyon throughout most of November 1986. These scattering layers contained euphausiids, primarily Thysanoessa spinifera, which accounted for 45.4% of the total biomass of zooplankton tows taken through deep scattering layers. Tows taken above or outside the layers consisted of only 4.0% euphausiids. The greatest concentrations of blue whales were observed in areas of thick scattering layers that contained high krill biomass. In addition, surface-lunging blue whales fed on daytime surface swarms of Thysanoessa spinifera near the head of Monterey Submarine Canyon on 11 and 12 November 1986. Surface tows taken in whale feeding areas were dominated by T. spinifera, which accounted for 64.4% of the total zooplankton biomass, while surface tows taken outside whale areas consisted of only 0.3% euphausiids. Euphausiid densities in surface swarms were slightly higher and more variable than in deep layers. Thysanoessa spinifera size frequency distributions showed that surface swarms may be similar to the deep layer in some areas, but they may contain larger, sexually mature individuals in other areas. Blue whale fecal samples confirmed that the whales were feeding on euphausiids. The disappearance of the blue whales from Monterey Bay was accompanied by a decline in krill biomass along the southeast edge of the submarine canyon. This coincided with the cessation of a prolonged upwelling period that persisted in Monterey Bay throughout November 1986.</t>
  </si>
  <si>
    <t>MOSS LANDING MARINE LABS,MOSS LANDING,CA 95039</t>
  </si>
  <si>
    <t>Moss Landing Marine Laboratories</t>
  </si>
  <si>
    <t>10.1139/z91-088</t>
  </si>
  <si>
    <t>FJ473</t>
  </si>
  <si>
    <t>WOS:A1991FJ47300008</t>
  </si>
  <si>
    <t>LENZ, WE</t>
  </si>
  <si>
    <t>POE 'ARTHUR GORDON PYM' AND THE NARRATIVE TECHNIQUES OF ANTARCTIC GOTHIC</t>
  </si>
  <si>
    <t>CEA CRITIC</t>
  </si>
  <si>
    <t>LENZ, WE (corresponding author), CHATHAM COLL,ENGLISH,PITTSBURGH,PA 15232, USA.</t>
  </si>
  <si>
    <t>CEA PUBLICATIONS</t>
  </si>
  <si>
    <t>YOUNGSTOWN</t>
  </si>
  <si>
    <t>YOUNGSTOWN STATE UNIV DEPT ENGL, YOUNGSTOWN, OH 44555-001</t>
  </si>
  <si>
    <t>0007-8069</t>
  </si>
  <si>
    <t>CEA Crit.</t>
  </si>
  <si>
    <t>SPR-SUM</t>
  </si>
  <si>
    <t>Literature</t>
  </si>
  <si>
    <t>GQ038</t>
  </si>
  <si>
    <t>WOS:A1991GQ03800003</t>
  </si>
  <si>
    <t>ZANG, DM</t>
  </si>
  <si>
    <t>FROZEN IN TIME - THE ANTARCTIC MINERAL-RESOURCE CONVENTION</t>
  </si>
  <si>
    <t>CORNELL LAW REVIEW</t>
  </si>
  <si>
    <t>COMMON HERITAGE; MANKIND; REGIME</t>
  </si>
  <si>
    <t>CORNELL LAW SCHOOL, ITHACA, NY 14853-4901</t>
  </si>
  <si>
    <t>0010-8847</t>
  </si>
  <si>
    <t>CORNELL LAW REV</t>
  </si>
  <si>
    <t>Cornell Law Rev.</t>
  </si>
  <si>
    <t>Law</t>
  </si>
  <si>
    <t>FE188</t>
  </si>
  <si>
    <t>WOS:A1991FE18800004</t>
  </si>
  <si>
    <t>RUBINSKY, B; ARAV, A; DEVRIES, AL</t>
  </si>
  <si>
    <t>CRYOPRESERVATION OF OOCYTES USING DIRECTIONAL COOLING AND ANTIFREEZE GLYCOPROTEINS</t>
  </si>
  <si>
    <t>CRYO-LETTERS</t>
  </si>
  <si>
    <t>DIRECTIONAL COOLING; VITRIFICATION; RAPID COOLING; CRYOPRESERVATION; IMMATURE PIG OOCYTES; ANTIFREEZE GLYCOPROTEINS; ANTARCTIC NOTOTHENIID FISHES</t>
  </si>
  <si>
    <t>MOUSE EMBRYOS FROZEN; POLAR FISHES; INHIBITION</t>
  </si>
  <si>
    <t>A new technique and a simple apparatus were developed for cooling and warming cells rapidly, under controlled thermal conditions. The technique, which uses the concept of directional cooling, was evaluated through analytical studies and experiments with immature pig oocytes. During attempts to develop optimal protocols for preservation of pig oocytes by vitrification it was discovered that antifreeze glycoproteins (AFGPs) from Antarctic nototheniid fishes have special cryoprotective properties and dramatically improve the survival and the morphological integrity of pig oocytes rapidly cooled to cryogenic temperatures.</t>
  </si>
  <si>
    <t>UNIV BOLOGNA,INST FISIOL,I-40126 BOLOGNA,ITALY; UNIV ILLINOIS,DEPT PHYSIOL &amp; BIOPHYS,URBANA,IL 61801</t>
  </si>
  <si>
    <t>University of Bologna; University of Illinois System; University of Illinois Urbana-Champaign</t>
  </si>
  <si>
    <t>RUBINSKY, B (corresponding author), UNIV CALIF BERKELEY,DEPT MECH ENGN,BERKELEY,CA 94720, USA.</t>
  </si>
  <si>
    <t>Rubinsky, Boris/B-4439-2010</t>
  </si>
  <si>
    <t>Rubinsky, Boris/0000-0002-2794-1543</t>
  </si>
  <si>
    <t>CRYO LETTERS</t>
  </si>
  <si>
    <t>7 WOOTTON WAY, CAMBRIDGE, CAMBS, ENGLAND CB3 9LX</t>
  </si>
  <si>
    <t>0143-2044</t>
  </si>
  <si>
    <t>CRYO-LETT</t>
  </si>
  <si>
    <t>Cryo-Lett.</t>
  </si>
  <si>
    <t>MAR-APR</t>
  </si>
  <si>
    <t>Biology; Physiology</t>
  </si>
  <si>
    <t>Life Sciences &amp; Biomedicine - Other Topics; Physiology</t>
  </si>
  <si>
    <t>FF401</t>
  </si>
  <si>
    <t>WOS:A1991FF40100004</t>
  </si>
  <si>
    <t>ASHBOLT, NJ</t>
  </si>
  <si>
    <t>BIOTECHNOLOGY IN THE ANTARCTIC - A UNIQUE SOURCE OF MICROORGANISMS</t>
  </si>
  <si>
    <t>GENETIC ENGINEER AND BIOTECHNOLOGIST</t>
  </si>
  <si>
    <t>ICE MICROBIAL COMMUNITIES; VESTFOLD HILLS; MCMURDO-SOUND; SP-NOV; PHOTOSYNTHETIC BACTERIA; DIATOM COMMUNITIES; DIMETHYL SULFIDE; COASTAL WATERS; FATTY-ACID; LAKE</t>
  </si>
  <si>
    <t>UNIV TASMANIA, AUSTRALIAN COLLECT ANTARCTIC MICROORGANISMS, HOBART, TAS 7001, AUSTRALIA</t>
  </si>
  <si>
    <t>University of Tasmania</t>
  </si>
  <si>
    <t>Ashbolt, Nicholas John/H-4004-2014</t>
  </si>
  <si>
    <t>Ashbolt, Nicholas John/0000-0002-3853-0096</t>
  </si>
  <si>
    <t>CARFAX PUBLISHING-TAYLOR &amp; FRANCIS GROUP</t>
  </si>
  <si>
    <t>BASINGSTOKE</t>
  </si>
  <si>
    <t>RANKINE RD, BASINGSTOKE RG24 8PR, HANTS, ENGLAND</t>
  </si>
  <si>
    <t>0959-020X</t>
  </si>
  <si>
    <t>GENET ENG BIOTECHNOL</t>
  </si>
  <si>
    <t>Genet. Eng. Biotechnol.</t>
  </si>
  <si>
    <t>Biotechnology &amp; Applied Microbiology; Genetics &amp; Heredity</t>
  </si>
  <si>
    <t>FW591</t>
  </si>
  <si>
    <t>WOS:A1991FW59100007</t>
  </si>
  <si>
    <t>GOODRICH, CA; PATCHETT, PJ; LUGMAIR, GW; DRAKE, MJ</t>
  </si>
  <si>
    <t>SM-ND AND RB-SR ISOTOPIC SYSTEMATICS OF UREILITES</t>
  </si>
  <si>
    <t>ANTARCTIC UREILITES; KENNA UREILITE; NOBLE-GAS; ORIGIN; CHONDRITES; MINERALOGY; EVOLUTION; GEOCHEMISTRY; ALLENDE; CARBON</t>
  </si>
  <si>
    <t>Sm-Nd and Rb-Sr isotopic data are reported for seven ureilites. On the basis of Sm-Nd isotopic systematics these ureilites are divided into three groups: (1) ALH82130, PCA82506, and META78008; (2) Kenna, Novo Urei, and ALHA77257; (3) LEW85440. Group 1: Whole-rock samples of these ureilites are highly depleted assemblages (Sm-147/Nd-144 = 0.33-0.35) having Sm-Nd model ages consistent with 4.55 Ga. Their Rb-Sr isotopic systematics, however, require that radiogenic Sr (present-day Sr-87/Sr-86 = 0.716-0.721) was introduced into these rocks at some time later than 4.55 Ga. Group 2: Whole-rock samples of Kenna, Novo Urei, and ALHA77257 and a pyroxene separate from Kenna plot on a Sm-Nd isochron, with an age of 3.74 +/- 0.02 Ga and an initial Nd-143/Nd-144 ratio of 0.50945 +/- 2. Whole-rock samples of these ureilites are heterogenous mixtures of an unidentified LREE-enriched component and a LREE-depleted olivine + pyroxene assemblage. The LREE-enriched component is volumetrically minor but has LREE abundances sufficiently high to dominate whole-rock Sm and Nd abundances and Sm/Nd ratios. Our best estimate indicates that it has [Nd] = approximately 8 ppm and Sm-147/Nd-144 = approximately 0.115. Variation in the quantity of LREE-enriched component present in whole-rock samples accounts for most of the variation in their Sm/Nd ratios. Second-order variation is due to varying olivine/pyroxene ratios. The possibility that 3.74 Ga is the crystallization age of Kenna, Novo Urei, and ALHA77257 cannot be ruled out. However, we favour the interpretation that the 3.74 Ga isochron records an event in which LREE-enriched material (a metasomatic fluid which was the precursor of the present LREE-enriched component?) reacted with a preexisting highly depleted (Sm-147/Nd-144 greater-than-or-equal-to 0.51) ultramafic assemblage. The Sr isotopic compositions of eleven samples of Kenna (whole-rocks and various separated fractions) are virtually identical (Sr-87/Sr-86 = 0.7086), regardless of Rb/Sr ratio. There is a positive correlation between Sr concentration and degree of LREE-enrichment in these samples, suggesting that the LREE-enriched component is also Sr-rich. The Sr data for Kenna could be explained by introduction of radiogenic Sr along with the LREE-enriched material at 3.74 Ga and a subsequent Rb-free history (all present Rb would have to be terrestrial contamination in this interpretation). The Sr isotopic compositions of Novo Urei and ALHA77257 are not, however, the same as that of Kenna. Group 3: LEW85440 neither has a model Sm-Nd age of 4.55 Ga nor plots on the 3.74 Ga isochron of the Kenna group. It might have had an evolution similar to that of the Kenna group but involving different times and/or isotopic compositions. If some samples of group 1 ureilites contain a LREE-enriched component, then this component must have been generated and mobilized on the ureilite parent body or bodies at least twice in the interval 4.55- &gt; 3.74 Ga. There is no apparent correlation between oxygen isotopic systematics and Sm-Nd or Rb-Sr isotopic systematics.</t>
  </si>
  <si>
    <t>UNIV ARIZONA,DEPT GEOSCI,TUCSON,AZ 85721; UNIV CALIF SAN DIEGO,SCRIPPS INST OCEANOG,LA JOLLA,CA 92093</t>
  </si>
  <si>
    <t>University of Arizona; University of California System; University of California San Diego; Scripps Institution of Oceanography</t>
  </si>
  <si>
    <t>GOODRICH, CA (corresponding author), UNIV ARIZONA,DEPT PLANETARY SCI,LUNAR &amp; PLANETARY LAB,TUCSON,AZ 85721, USA.</t>
  </si>
  <si>
    <t>10.1016/0016-7037(91)90345-6</t>
  </si>
  <si>
    <t>FD752</t>
  </si>
  <si>
    <t>WOS:A1991FD75200016</t>
  </si>
  <si>
    <t>VORONKOV, IO; SHIROCHKOV, AV; MAKAROVA, LN; SCHLEGEL, K</t>
  </si>
  <si>
    <t>MODELING THE DYNAMICS OF ELECTRON-DENSITY PROFILES OF THE AURORAL IONOSPHERIC E-REGION</t>
  </si>
  <si>
    <t>PRECIPITATION</t>
  </si>
  <si>
    <t>MAX PLANCK INST AERON,W-3411 KATLENBURG DUHM,GERMANY</t>
  </si>
  <si>
    <t>VORONKOV, IO (corresponding author), STATE HYDROMETEOROL COMM USSR,ARCTIC &amp; ANTARCTIC RES INST,ST PETERSBURG,RUSSIA.</t>
  </si>
  <si>
    <t>FZ215</t>
  </si>
  <si>
    <t>WOS:A1991FZ21500014</t>
  </si>
  <si>
    <t>FIOCCO, G; FUA, D; CACCIANI, M; DIGIROLAMO, P; DELUISI, J</t>
  </si>
  <si>
    <t>ON THE TEMPERATURE-DEPENDENCE OF POLAR STRATOSPHERIC CLOUDS</t>
  </si>
  <si>
    <t>ANTARCTIC OZONE HOLE</t>
  </si>
  <si>
    <t>Polar stratospheric clouds were frequently observed by lidar at the Amundsen-Scott South Pole Station during May-October 1988. The dependence of the bakscattering cross section on the temperature can be referred to transitions of the HNO3/H2O system: it appears possible to distinguish the pure trihydrate from the mixed ice-trihydrate phase in the composition of the aerosol and, in some cases, to bracket the HNO3 and H2O content of the ambient gas, and to provide indications on the size of the particles.</t>
  </si>
  <si>
    <t>IST FIS ATMOSFERA,CNR,ROME,ITALY; NOAA,GMCC,BOULDER,CO 80303</t>
  </si>
  <si>
    <t>Consiglio Nazionale delle Ricerche (CNR); National Oceanic Atmospheric Admin (NOAA) - USA</t>
  </si>
  <si>
    <t>FIOCCO, G (corresponding author), UNIV LA SAPIENZA,DIPARTIMENTO FIS,PLE A MORO 2,I-00184 ROME,ITALY.</t>
  </si>
  <si>
    <t>DI GIROLAMO, Paolo/0000-0002-7420-3164</t>
  </si>
  <si>
    <t>10.1029/90GL02585</t>
  </si>
  <si>
    <t>FC748</t>
  </si>
  <si>
    <t>WOS:A1991FC74800018</t>
  </si>
  <si>
    <t>FEARY, DA; DAVIES, PJ; PIGRAM, CJ; SYMONDS, PA</t>
  </si>
  <si>
    <t>CLIMATIC EVOLUTION AND CONTROL ON CARBONATE DEPOSITION IN NORTHEAST AUSTRALIA</t>
  </si>
  <si>
    <t>OXYGEN ISOTOPIC EVIDENCE; GREAT BARRIER-REEF; STABLE ISOTOPE; BENTHIC FORAMINIFERA; CENOZOIC PALEOMAGNETISM; PLANKTIC FORAMINIFERA; ANTARCTIC GLACIATION; SOUTHWEST PACIFIC; NEW-ZEALAND; OCEAN</t>
  </si>
  <si>
    <t>The characteristics of carbonate facies deposited along continental margins are directly controlled by seawater temperature. The oxygen isotopic composition of foraminifera tests reflect seawater temperature, and accordingly isotopic and age data may be combined to derive a paleotemperature record. Paleotemperature data may be used both to account for the known distribution of carbonate facies, and also to predict facies characteristics in poorly known areas. Oxygen isotope data from Deep Sea Drilling Project holes throughout the southwest Pacific have been used to compile a paleotemperature curve for offshore northeast Australia. The accuracy of paleotemperature estimates used in this compliation is dependent on the precise estimation of global ice volumes; on the estimation of surface water isotopic ratios from near-surface planktonic foraminifera; on the accuracy of biological disequilibrium isotopic fractionation constants for benthonic foraminifera; and on the identification of recrystallization, encrustation, and selective dissolution of samples. Decreasing temperatures during much of the early Cenozoic portion of the northeast Australia paleotemperature curve reflect the global high-latitude cooling trend which persisted throughout the Tertiary following the earliest Eocene temperature maximum. Warming during the middle Oligocene to Recent part of the curve reflects northeast Australia's transition from a mid-latitude situation in a world with little climatic zonation, to a low latitude situation in a world with pronounced latitudinal temperature gradients. The carbonate buildups of northeast Australia directly reflect this climatic variation. Restricted warm temperate or subtropical buildups developed during the Eocene; carbonate buildups did not develop at all during the cool Oligocene; and subtropical buildups succeeded by tropical coral reefs first developed during the latest Oligocene or Early Miocene in the northenmost part of area, and later developed further south with continued warming in the Late Miocene and Pliocene.</t>
  </si>
  <si>
    <t>FEARY, DA (corresponding author), BUR MINERAL RESOURCES,DIV MARINE GEOSCI &amp; PETR GEOL,CANBERRA,AUSTRALIA.</t>
  </si>
  <si>
    <t>Feary, David/ABE-6273-2020</t>
  </si>
  <si>
    <t>10.1016/0921-8181(91)90116-E</t>
  </si>
  <si>
    <t>FE976</t>
  </si>
  <si>
    <t>WOS:A1991FE97600003</t>
  </si>
  <si>
    <t>ESLAKE, D; KIRKWOOD, R; BURTON, H; WANG, ZP</t>
  </si>
  <si>
    <t>TEMPORAL CHANGES IN ZOOPLANKTON COMPOSITION IN A HYPERSALINE, ANTARCTIC LAKE SUBJECT TO PERIODIC SEAWATER INCURSIONS</t>
  </si>
  <si>
    <t>ZOOPLANKTON; HYPERSALINE; ANTARCTICA; MARINE INCURSIONS</t>
  </si>
  <si>
    <t>VESTFOLD HILLS; COPEPODA; CALANOIDA; ECOLOGY</t>
  </si>
  <si>
    <t>Colonisation of Lake Fletcher, a hypersaline, meromictic lake in the Vestfold Hills, Antarctica, by the calanoid copepod Drepanopus bispinosus, the cyclopoid copepod Oncea curvata and an undescribed cydippid ctenophore is discussed. In 1978, salinity directly under the ice was 66 parts-per-thousand and repeated net hauls found no zooplankton. In 1983, adults of D. bispinosus were found, and in 1984, a reproductively active population of this species. Surface water salinity in 1984 was 56 parts-per-thousand. During winter 1986, surface salinity was 54 parts-per-thousand and three zooplankton species (D. bispinosus, O. curvata and an undescribed cydippid ctenophore) had established populations in the lake. In 1986/87, high tides caused nearby Taynaya Bay to flood into the lake, and three further species (the calanoid, Paralabidocera antarctica, and two harpacticoids, Harpacticus furcatus and Idomene sp.) were found in the lake. It appears that periodic flooding after 1978 caused a salinity decrease in the lake from 66 to 54 parts-per-thousand, and this enabled some invertebrate species to maintain year-round populations, whereas others require marine incursions to re-establish summer only populations.</t>
  </si>
  <si>
    <t>SECOND INST OCEANOG,HANGZHOU,PEOPLES R CHINA</t>
  </si>
  <si>
    <t>Ministry of Natural Resources of the People's Republic of China; Second Institute of Oceanography, Ministry of Natural Resources</t>
  </si>
  <si>
    <t>ESLAKE, D (corresponding author), ANTARCTIC DIV,KINGSTON,TAS 7050,AUSTRALIA.</t>
  </si>
  <si>
    <t>MAR 1</t>
  </si>
  <si>
    <t>10.1007/BF00014325</t>
  </si>
  <si>
    <t>FF635</t>
  </si>
  <si>
    <t>WOS:A1991FF63500008</t>
  </si>
  <si>
    <t>PORTA, V; ABOLLINO, O; MENTASTI, E; SARZANINI, C</t>
  </si>
  <si>
    <t>DETERMINATION OF ULTRA-TRACE LEVELS OF METAL-IONS IN SEA-WATER WITH ONLINE PRECONCENTRATION AND ELECTROTHERMAL ATOMIC-ABSORPTION SPECTROMETRY</t>
  </si>
  <si>
    <t>JOURNAL OF ANALYTICAL ATOMIC SPECTROMETRY</t>
  </si>
  <si>
    <t>ULTRA-TRACE DETERMINATION; ENRICHMENT; METAL; SEA-WATER; ELECTROTHERMAL ATOMIC ABSORPTION SPECTROMETRY</t>
  </si>
  <si>
    <t>FLOW-INJECTION ANALYSIS; HEAVY-METALS; EXCHANGE PRECONCENTRATION; CONCENTRATION EFFICIENCY; CHELEX-100 RESIN; SEAWATER; ALUMINUM; COLUMN; SYSTEM</t>
  </si>
  <si>
    <t>An on-line pre-concentration system for electrothermal atomic absorption spectrometry was developed. A miniature silica C-18 column was inserted at the tip of the autosampler arm. A modification of the tubing line of the autosampler allowed either the flow of the sample through the column or the operation of the autosampler in the normal mode. The retention of the metal ions in the form of complexes on the microcolumn was achieved by using pyrrolidin-l-yl dithioformate as the complexing agent; acetonitrile was then used for the elution. The direct injection of the eluate into the graphite furnace gave high pre-concentration factors, ranging between 20 and 225, which are sufficient for the determination of Cd, Pb, Cu, Ni, Co and Fe in Antarctic sea-water. The blank level was very low and the detection limits ranged from 0.4 ng l-1 (Cd) to 25 ng l-1 (Fe).</t>
  </si>
  <si>
    <t>PORTA, V (corresponding author), UNIV TURIN,DEPT ANALYT CHEM,VIA P GIURIA 5,I-10125 TURIN,ITALY.</t>
  </si>
  <si>
    <t>Abollino, Ornella/AAS-7412-2020</t>
  </si>
  <si>
    <t>Abollino, Ornella/0000-0003-2350-4941</t>
  </si>
  <si>
    <t>ROYAL SOC CHEMISTRY</t>
  </si>
  <si>
    <t>THOMAS GRAHAM HOUSE, SCIENCE PARK MILTON ROAD, CAMBRIDGE, CAMBS, ENGLAND CB4 4WF</t>
  </si>
  <si>
    <t>0267-9477</t>
  </si>
  <si>
    <t>J ANAL ATOM SPECTROM</t>
  </si>
  <si>
    <t>J. Anal. At. Spectrom.</t>
  </si>
  <si>
    <t>10.1039/ja9910600119</t>
  </si>
  <si>
    <t>Chemistry, Analytical; Spectroscopy</t>
  </si>
  <si>
    <t>Chemistry; Spectroscopy</t>
  </si>
  <si>
    <t>FJ276</t>
  </si>
  <si>
    <t>WOS:A1991FJ27600007</t>
  </si>
  <si>
    <t>PINNOCK, M; RODGER, AS; DUDENEY, JR; GREENWALD, RA; BAKER, KB; RUOHONIEMI, JM</t>
  </si>
  <si>
    <t>AN IONOSPHERIC SIGNATURE OF POSSIBLE ENHANCED MAGNETIC-FIELD MERGING ON THE DAYSIDE MAGNETOPAUSE</t>
  </si>
  <si>
    <t>SYMP AT THE MEETING OF THE INTERNATIONAL ASSOC OF GEOMAGNETISM AND AERONOMY : IONOSPHERIC SIGNATURES OF MAGNETOSPHERIC PHENOMENA</t>
  </si>
  <si>
    <t>JUL 27-29, 1989</t>
  </si>
  <si>
    <t>FLUX-TRANSFER EVENTS; LATITUDE F-REGION; BIRKELAND CURRENTS; CUSP; IRREGULARITIES; CONJUGATE; MOTIONS</t>
  </si>
  <si>
    <t>Identifying the causative mechanisms at the magnetopause that produce a variety of transient plasma velocity signatures in the high latitude ionosphere is difficult. Correct identification is of fundamental importance in determining how solar wind energy is coupled to the magnetosphere. Observations in conjugate hemispheres offer the chance to distinguish between events triggered by merging and those initiated by solar wind pressure variations, if the direction of travel of the ionospheric signatures can be determined. Using data from two conjugate HF radars, high temporal resolution measurements of the F-region plasma convection in the vicinity of the cusp are presented for 22 April 1988. In a previous study of this dataset [GREENWALD et al., 1990. J. geophys. Res 95, 8057], the authors identified a particular region of the cusp ionosphere as being the footprint of the antiparallel merging line on the magnetopause. Following an enhancement in the Interplanetary Magnetic Field's (IMF) southward component the inferred ionospheric footprint of the magnetopause merging line moved equatorward for 20 min. In this period, two poleward-directed bursts of high plasma velocities (approximately 2000 m/s) were observed in the southern hemisphere, occurring close to the ionospheric footprint of the merging line, with a weaker (approximately 1000 m/s) response in the northern hemisphere. Poleward-directed flow at lower latitudes, crossing the inferred polar cap boundary, was also observed. We interpret the flow bursts as a signature of an event driven by magnetic merging at the magnetopause, primarily because the motion of the flow burst features in each hemisphere was conditioned by the prevailing east-west component of the IMF. The azimuthal variation of the radar's line-of-sight velocities may be interpreted as showing the presence of vortices which is consistent with theoretical models advanced for the ionospheric signature of patchy reconnection. However, the presence of vortices was not detected by the radar until at least 3 min after the onset of the poleward flow burst. The hemispherical differences in the plasma velocities of the flow burst events may be explained in terms of the differences in the mapping of the magnetopause merging lines to the conjugate hemispheres.</t>
  </si>
  <si>
    <t>JOHNS HOPKINS UNIV,APPL PHYS LAB,LAUREL,MD 20707</t>
  </si>
  <si>
    <t>Johns Hopkins University; Johns Hopkins University Applied Physics Laboratory</t>
  </si>
  <si>
    <t>PINNOCK, M (corresponding author), NERC,BRITISH ANTARCTIC SURVEY,MADINGLEY RD,CAMBRIDGE CB3 0ET,ENGLAND.</t>
  </si>
  <si>
    <t>Greenwald, Raymond/0000-0002-7421-5536</t>
  </si>
  <si>
    <t>10.1016/0021-9169(91)90104-F</t>
  </si>
  <si>
    <t>FJ228</t>
  </si>
  <si>
    <t>WOS:A1991FJ22800003</t>
  </si>
  <si>
    <t>DUDENEY, JR; RODGER, AS; PINNOCK, M; RUOHONIEMI, JM; BAKER, KB; GREENWALD, RA</t>
  </si>
  <si>
    <t>STUDIES OF CONJUGATE PLASMA CONVECTION IN THE VICINITY OF THE HARANG DISCONTINUITY</t>
  </si>
  <si>
    <t>INTERPLANETARY MAGNETIC-FIELD; LATITUDE F-REGION; MAGNETOSPHERE; IMF; COMPONENT; CURRENTS; IRREGULARITIES; MAGNETOPAUSE; IONOSPHERE; SIMULATION</t>
  </si>
  <si>
    <t>Two case studies are presented of the large-scale nightside ionospheric plasma convection observed simultaneously in the two polar regions using HF backscatter radars. The case studies occur during geomagnetically quiet conditions, and for one of the two periods the interplanetary magnetic field (IMF) is known to be northwards. For both cases plasma generally convects westward in the evening and eastward in the morning. The times at which the nightside flow reversal (the Harang discontinuity) occurs is observed to differ by several hours between the two hemispheres, and between the two study periods. For the case where IMF data are available, the nightside plasma flow is shown to respond to a step change in the IMF y-component (becoming less negative), with a time delay of about 25 min. In the southern hemisphere, the flow reversal appeared simply to be shifted to later magnetic local times, whilst for the northern hemisphere the evening westward flow was disrupted by the occurrence of eastward flow ahead of the Harange discontinuity. The general features of the observed convection are not consistent with the HEPPNER and MAYNARD (1987, J. geophys. Res. 92, 4467) convection models, which exclude any significant association between the Harang discontinuity and the state of the IMF. The results are more in agreement with the MHD simulations for northward IMF of OGINO et al. (1985, J. geophys. Res. 90, 10835). The latter invoke nightside reconnection cells whose behaviour is dependent upon the IMF y-component in the same sense as for our observations.</t>
  </si>
  <si>
    <t>DUDENEY, JR (corresponding author), NERC,BRITISH ANTARCTIC SURVEY,MADINGLEY RD,CAMBRIDGE CB3 0ET,ENGLAND.</t>
  </si>
  <si>
    <t>10.1016/0021-9169(91)90109-K</t>
  </si>
  <si>
    <t>WOS:A1991FJ22800008</t>
  </si>
  <si>
    <t>KOTIKOV, AL; BOLOTYNSKAYA, BD; GIZLER, VA; TROSCHICHEV, OA; PASHIN, AB; TAGIROV, VR</t>
  </si>
  <si>
    <t>STRUCTURE OF AURORAL-ZONE PHENOMENA FROM THE DATA OF MERIDIONAL CHAINS OF STATIONS - MAGNETIC DISTURBANCES IN THE NIGHTTIME AURORAL-ZONE AND AURORAS</t>
  </si>
  <si>
    <t>FIELD-ALIGNED CURRENTS; BIRKELAND CURRENTS; ELECTRIC-FIELDS; TRIAD; SUBSTORMS; SECTOR; VIKING</t>
  </si>
  <si>
    <t>A new method of computation of the equivalent currents using meridional chain stations' magnetic data is proposed to study the auroral electrojet structure. The correctness and resolving power of the method are estimated by test calculations. On the basis of computer simulation studies, it is shown that the method may be applied in practice when variations in the geomagnetic H-components are sufficiently larger than those in the D-component. Using the method, a fine structure of the westward electrojet was found. This structure is the same at two longitudinally separated meridians (in Scandinavia and the Kola peninsula) and seems to be associated with auroral features. The conclusion is made that the small-scale field-aligned and ionospheric currents with a width of less than 0.5 are not displayed in magnetic observations made on the ground against the effects of larger-scale structures.</t>
  </si>
  <si>
    <t>APATITY POLAR GEOPHYS INST,APATITY,USSR</t>
  </si>
  <si>
    <t>Russian Academy of Sciences; Polar Geophysical Institute</t>
  </si>
  <si>
    <t>KOTIKOV, AL (corresponding author), LENINGRAD ARCTIC &amp; ANTARCTIC RES INST,LENINGRAD,USSR.</t>
  </si>
  <si>
    <t>Kotikov, Andrey/K-3339-2012</t>
  </si>
  <si>
    <t>Kotikov, Andrey/0000-0002-5941-2216</t>
  </si>
  <si>
    <t>10.1016/0021-9169(91)90110-S</t>
  </si>
  <si>
    <t>WOS:A1991FJ22800009</t>
  </si>
  <si>
    <t>BESPROZVANNAYA, AS; BOLOTINSKAYA, BD; KOTIKOV, AL; NEMTSOVA, EI; PIROG, OM; TROSHICHEV, OA; FRANKKAMENETSKY, AV; SHCHUKA, TI</t>
  </si>
  <si>
    <t>STRUCTURE OF AURORAL-ZONE PHENOMENA FROM THE DATA OF MERIDIONAL CHAINS OF STATIONS - THE LOWER IONOSPHERE DURING THE EXPANSION PHASE OF MAGNETOSPHERIC SUBSTORMS</t>
  </si>
  <si>
    <t>PRECIPITATION; ELECTROJETS; REGION</t>
  </si>
  <si>
    <t>The distribution of anomalous ionization in the lower ionosphere during the expansion phase of magnetospheric substorms was examined on the basis of ionospheric and magnetic data along the meridian 90-degrees-E for more than 70 substorms in the winter of 1982-1983. It is shown that the behaviour of the lower ionosphere near locations of maximum eastward and westward electrojets is different for isolated and for prolonged substorms. For isolated substorms diffuse precipitation dominates in the eastward electrojet area and discrete (arc associated) precipitation is usual in the westward electrojet area. For prolonged substorms discrete precipitation is observed at the polar and equatorial edges of the eastward electrojet while the auroral absorption significantly increases in the westward electrojet area. This means the auroral precipitation becomes harder during prolonged substorms. The difference in the features of isolated and prolonged substorms is in good agreement with satellite observations made during magnetospheric substorms.</t>
  </si>
  <si>
    <t>IRKUTSK EARTHS MAGNETISM IONOSPHERE &amp; RADIO WAVE PROPAGAT,IRKUTSK,USSR</t>
  </si>
  <si>
    <t>Russian Academy of Sciences; Pushkov Institute of Terrestrial Magnetism, Ionosphere &amp; Radio Wave Propagation</t>
  </si>
  <si>
    <t>BESPROZVANNAYA, AS (corresponding author), LENINGRAD ARCTIC &amp; ANTARCTIC RES INST,LENINGRAD,USSR.</t>
  </si>
  <si>
    <t>10.1016/0021-9169(91)90111-J</t>
  </si>
  <si>
    <t>WOS:A1991FJ22800010</t>
  </si>
  <si>
    <t>ASLIN, PM; JARVIS, MJ; MORRISON, K</t>
  </si>
  <si>
    <t>IONOSONDE SIGNATURES OF PC1 PULSATIONS</t>
  </si>
  <si>
    <t>GEOMAGNETIC-PULSATIONS; HYDROMAGNETIC-WAVES; DUCT PROPAGATION; OSCILLATIONS; ARRAY; PLASMAPAUSE; IONOSPHERE; LATITUDES; MODEL</t>
  </si>
  <si>
    <t>The first observations of the signatures of Pc1 pulsations in ionosonde echo data are reported. Oscillations are frequently observed in Doppler velocity, echo amplitude, group range and skymap echo-location position, and are clearly associated with simultaneous Pc1 geomagnetic micropulsations with a similar frequency. These oscillations, recorded at the sub-auroral Antarctic station of Halley (76-degrees-S, 27-degrees-W, L approximately 4.2), occur in either or both E- and F-region echo time series during a wide range of ionospheric conditions. Focusing of the ionospheric echoes due to the compressional action of the hydromagnetic wave is suggested as a possible mechanism.</t>
  </si>
  <si>
    <t>ASLIN, PM (corresponding author), NERC,BRITISH ANTARCTIC SURVEY,HIGH CROSS,MADINGLEY RD,CAMBRIDGE CB3 0ET,ENGLAND.</t>
  </si>
  <si>
    <t>10.1016/0021-9169(91)90118-Q</t>
  </si>
  <si>
    <t>WOS:A1991FJ22800017</t>
  </si>
  <si>
    <t>CHANGES IN PLASMA PROGESTERONE AND PROLACTIN CONCENTRATIONS DURING THE ANNUAL CYCLE AND THE ROLE OF PROLACTIN IN THE MAINTENANCE OF LACTATION AND LUTEAL DEVELOPMENT IN THE ANTARCTIC FUR-SEAL (ARCTOCEPHALUS-GAZELLA)</t>
  </si>
  <si>
    <t>JOURNAL OF REPRODUCTION AND FERTILITY</t>
  </si>
  <si>
    <t>ANTARCTIC FUR SEAL; PROGESTERONE; PROLACTIN; POSTPARTUM ESTRUS; LACTATION</t>
  </si>
  <si>
    <t>HALICHOERUS-GRYPUS; IMPLANTATION; BROMOCRIPTINE; REGRESSION; FERTILITY; FERRET; MINK</t>
  </si>
  <si>
    <t>Progesterone in Antarctic fur seals was undectable from 1-2 days before parturition to 4-6 days after parturition. There was a rapid increase in progesterone to 20 ng/ml between 6 and 10 days post partum and this increase coincided with peak concentrations of oestradiol-17-beta at the time normally associated with oestrus and mating in this species. Newly formed corpora lutea were present in the ovaries by Day 9 post partum even though the seals had been isolated in an enclosure and not mated. Thereafter, progesterone remained detectable, but at a low concentration (5 ng/ml) throughout embryonic diapause. A similar pattern was observed in unmated females which suggests they enter a period of pseudopregnancy. Progesterone increased to 35 ng/ml between late February and mid-March, indicating activation of the corpus luteum at the end of diapause, and then declined slowly through the remainder of gestation. Plasma prolactin, measured against a human prolactin standard, was elevated from 1-2 days before parturition and peaked at 0-3 days post partum. It then declined slowly throughout the post-partum period and remained at a low level throughout embryonic diapause. Prolactin concentration declined to undetectable at the end of diapause and before the end of lactation. Reduction of prolactin secretion by injections of bromocriptine from Days 3 to 5 post-partum terminated lactation. Mothers, which normally leave their pups to feed at sea on about Day 7 post partum, did not continue to lactate beyond Day 7 although this did not appear to be associated with reduced prolactin secretion. Bromocriptine treatment appeared to prevent the post-ovulatory surge of progesterone although there was no long-term effect of bromocriptine on progesterone secretion during the early stages of embryonic diapause/pseudopregnancy. This study has shown that prolactin is an important hormone for maintaining early lactation in the fur seal and it probably also has a role in the control of ovulation and luteal development. Prolactin does not appear to be implicated in the control of lactation cycles in fur seals. Changes in plasma progesterone during the annual cycle show that the pattern in fur seals resembles that of some carnivores with embryonic diapause.</t>
  </si>
  <si>
    <t>J REPROD FERTIL INC</t>
  </si>
  <si>
    <t>22 NEWMARKET RD, CAMBRIDGE, ENGLAND CB5 8DT</t>
  </si>
  <si>
    <t>0022-4251</t>
  </si>
  <si>
    <t>J REPROD FERTIL</t>
  </si>
  <si>
    <t>J. Reprod. Fertil.</t>
  </si>
  <si>
    <t>Reproductive Biology</t>
  </si>
  <si>
    <t>FB078</t>
  </si>
  <si>
    <t>WOS:A1991FB07800025</t>
  </si>
  <si>
    <t>REILLY, JJ; FEDAK, MA</t>
  </si>
  <si>
    <t>RATES OF WATER TURNOVER AND ENERGY-EXPENDITURE OF FREE-LIVING MALE COMMON SEALS (PHOCA-VITULINA)</t>
  </si>
  <si>
    <t>HARBOR SEALS; BEHAVIOR; ANIMALS; FOOD</t>
  </si>
  <si>
    <t>The water and energy metabolism of free-living male common seals (Phoca vitulina) during the mating season was investigated using labelled water methods. All three seals, which were captured on two occasions, were in negative energy balance during the study. The daily energy expenditure of one animal, estimated using doubly-labelled water was 52.5 MJ. This is equivalent to six times the basal metabolic rate predicted from Kleiber's (1975) allometric equation. Rates of water turnover were slightly lower than predicted from the allometric equation of Richmond, Langham &amp; Trujillo (1962). The observed rates of water turnover and energy expenditure are considerably higher than those of seals which fast during the mating season, and are consistent with the observed differences in behaviour between males of the common seal and other pinniped males during mating.</t>
  </si>
  <si>
    <t>BRITISH ANTARCTIC SURVEY,SEA MAMMAL RES UNIT,CAMBRIDGE CB3 0ET,ENGLAND</t>
  </si>
  <si>
    <t>Reilly, John Joseph/ACN-7733-2022; Fedak, Michael/B-3987-2009</t>
  </si>
  <si>
    <t>Reilly, John Joseph/0000-0001-6165-5471; Fedak, Michael/0000-0002-9569-1128</t>
  </si>
  <si>
    <t>10.1111/j.1469-7998.1991.tb04776.x</t>
  </si>
  <si>
    <t>FE910</t>
  </si>
  <si>
    <t>WOS:A1991FE91000007</t>
  </si>
  <si>
    <t>THE ANTARCTIC TREATY SYSTEM IN WORLD-POLITICS - THE FRIDTJOF NANSEN INSTITUTE, OSLO, 21-23 MAY 1990</t>
  </si>
  <si>
    <t>MARINE POLICY</t>
  </si>
  <si>
    <t>BUTTERWORTH-HEINEMANN LTD</t>
  </si>
  <si>
    <t>0308-597X</t>
  </si>
  <si>
    <t>MAR POLICY</t>
  </si>
  <si>
    <t>Mar. Pol.</t>
  </si>
  <si>
    <t>Environmental Studies; International Relations</t>
  </si>
  <si>
    <t>Environmental Sciences &amp; Ecology; International Relations</t>
  </si>
  <si>
    <t>EZ037</t>
  </si>
  <si>
    <t>WOS:A1991EZ03700007</t>
  </si>
  <si>
    <t>FUJII, R; AKIYAMA, H; KOKUBUN, S; YAJIMA, N; NISHIMURA, J; HIRASAWA, T</t>
  </si>
  <si>
    <t>MAGNETIC-FIELD SURVEY WITH THE AID OF POLAR PATROL BALLOONS IN ANTARCTICA</t>
  </si>
  <si>
    <t>PROCEEDINGS OF THE JAPAN ACADEMY SERIES B-PHYSICAL AND BIOLOGICAL SCIENCES</t>
  </si>
  <si>
    <t>ANTARCTICA; MAGNETIC SURVEY; BALLOON</t>
  </si>
  <si>
    <t>A Polar Patrol Balloon (PPB) accomplished a complete circumpolar flight over the Antarctic. The total intensity of the geomagnetic main field measured by an onboard magnetometer shows a satisfactory agreement with that calculate from IGRF-model. A coincidence of the actual PPB trajectory with that calculated from the wind data indicates that the wind flow with the synoptic scale has little variability in the summer stratosphere in Antarctica. The novel PPB systems open new fields for the detailed observations of polar phenomena at a balloon altitude.</t>
  </si>
  <si>
    <t>INST SPACE &amp; ASTRONAUT SCI,SAGAMIHARA,KANAGAWA 229,JAPAN; UNIV TOKYO,GEOPHYS RES LAB,BUNKYO KU,TOKYO 113,JAPAN</t>
  </si>
  <si>
    <t>Japan Aerospace Exploration Agency (JAXA); Institute of Space &amp; Astronautical Science (ISAS); University of Tokyo</t>
  </si>
  <si>
    <t>FUJII, R (corresponding author), NATL INST POLAR RES,KAGA 1-9-10,TOKYO,TOKYO 173,JAPAN.</t>
  </si>
  <si>
    <t>JAPAN ACAD</t>
  </si>
  <si>
    <t>UENO PARK, TOKYO 110, JAPAN</t>
  </si>
  <si>
    <t>0386-2208</t>
  </si>
  <si>
    <t>P JPN ACAD B-PHYS</t>
  </si>
  <si>
    <t>Proc. Jpn. Acad. Ser. B-Phys. Biol. Sci.</t>
  </si>
  <si>
    <t>10.2183/pjab.67.17</t>
  </si>
  <si>
    <t>FG789</t>
  </si>
  <si>
    <t>WOS:A1991FG78900001</t>
  </si>
  <si>
    <t>ANDERSON, JB; THOMAS, MA</t>
  </si>
  <si>
    <t>MARINE ICE-SHEET DECOUPLING AS A MECHANISM FOR RAPID, EPISODIC SEA-LEVEL CHANGE - THE RECORD OF SUCH EVENTS AND THEIR INFLUENCE ON SEDIMENTATION</t>
  </si>
  <si>
    <t>CONTINENTAL-SHELF; ANTARCTIC ICE; WEDDELL SEA; HISTORY; FLUCTUATIONS; ISLANDS; STREAM</t>
  </si>
  <si>
    <t>Unlike terrestrial ice sheets, marine ice sheets display more sensitivity to sea level than to climate, and they are capable of rapid mass wasting. This mass wasting involves ice shelf decoupling from the sea floor and rapid collapse, followed by drawdown of the ice sheet. Glaciologists argue that the marine ice-sheet decoupling mechanism could cause sea-level rises of a few meters within several hundred years. Information regarding late Wisconsinan-Holocene glacial history suggests that ice-sheet deterioration did not occur at a steady rate. Studies of the Antarctic continental shelf indicate ice sheets grounded over large portions of the shelf during the late Wisconsinan glacial maximum, and that their retreat from the continental shelf was rapid. A study of the Trinity/Sabine incised valley of the Texas continental shelf yields a continuous record of Holocene sedimentation and sea-level change. Paired upper-bay and tidal-inlet estuarine systems reflect periods when relative sea level was either at a still-stand or slowly rising. The flooding surfaces of back-stepping parasequences reflect periods of rapid sea-level rise. Large sand bodies on the adjacent shelf, used to derive previous sea-level curves for the region, may represent former shoreline deposits, but they also show extensive reworking. Therefore, the curves generated from studies of these sand bodies are inaccurate. Marine ice sheets have existed in Antarctica since at least the late Eocene, so this mechanism for rapid sea-level rise has been active throughout much of Cenozoic time, as well as during older glacial episodes.</t>
  </si>
  <si>
    <t>RICE UNIV, DEPT GEOL &amp; GEOPHYS, HOUSTON, TX 77251 USA.</t>
  </si>
  <si>
    <t>Anderson, John/B-1011-2012; Thomas, Matthew/GXH-8292-2022</t>
  </si>
  <si>
    <t>1879-0968</t>
  </si>
  <si>
    <t>10.1016/0037-0738(91)90136-2</t>
  </si>
  <si>
    <t>FH430</t>
  </si>
  <si>
    <t>WOS:A1991FH43000002</t>
  </si>
  <si>
    <t>VANDOREN, JM; WATSON, LR; DAVIDOVITS, P; WORSNOP, DR; ZAHNISER, MS; KOLB, CE</t>
  </si>
  <si>
    <t>UPTAKE OF N2O5 AND HNO3 BY AQUEOUS SULFURIC-ACID DROPLETS</t>
  </si>
  <si>
    <t>POLAR STRATOSPHERIC CLOUDS; ANTARCTIC OZONE DEPLETION; LINE POSITIONS; ICE SURFACES; INTENSITIES; CHEMISTRY; BAND; GASES; H2O; HCL</t>
  </si>
  <si>
    <t>Uptake coefficients for gaseous N2O5 and HNO3 into liquid 0.33 H2SO4 mole fraction (73 wt %) droplets at 283 K have been measured. HNO3 in the gas phase was directly observed as a product of N2O5 uptake. The experimental method employs a monodisperse train of droplets (approximately 200-mu-m diameter) in a low-pressure flow reactor. Droplet-trace gas interaction times are approximately 1-2 ms. Uptake coefficients are 0.058 +/- 0.006 for N2O5 and 0.11 +/- 0.01 for HNO3. These values are 40% larger and smaller than for N2O5 and HNO3 uptake, respectively, into pure water. The product branching ratio for gaseous evolution of HNO3 from N2O5 heterogeneous reaction ranged from 0.25 to 0.37 for gas/liquid contact times of (1.1-1.6) x 10(-3)s. Both the reduction in HNO3 uptake coefficient (relative to that on water) and the HNO3 gaseous evolution from N2O5 uptake can be explained by limited HNO3 solubility in aqueous sulfuric acid. A value of 4 (+/- 2) x 10(3) M atm-1 at 283 K is derived for the Henry's law constant based on a time-dependent model of this limitation. Nitric acid production from the heterogeneous reaction of N2O5 with aqueous sulfuric acid may provide an important mechanism for removal of NO(x) from the stratosphere.</t>
  </si>
  <si>
    <t>AERODYNE RES INC,45 MANNING RD,BILLERICA,MA 01821; BOSTON COLL,DEPT CHEM,CHESTNUT HILL,MA 02167</t>
  </si>
  <si>
    <t>Aerodyne Research; Boston College</t>
  </si>
  <si>
    <t>Kolb, Charles E./A-8596-2009; Worsnop, Douglas R/D-2817-2009</t>
  </si>
  <si>
    <t>FEB 21</t>
  </si>
  <si>
    <t>10.1021/j100157a037</t>
  </si>
  <si>
    <t>EY680</t>
  </si>
  <si>
    <t>WOS:A1991EY68000037</t>
  </si>
  <si>
    <t>HOFMANN, DJ; DESHLER, T</t>
  </si>
  <si>
    <t>STRATOSPHERIC CLOUD OBSERVATIONS DURING FORMATION OF THE ANTARCTIC OZONE HOLE IN 1989</t>
  </si>
  <si>
    <t>NITRIC-ACID; AEROSOL MEASUREMENTS; FROST POINT; BALLOON; CONDENSATION; DEPLETION; WINTER; GROWTH; WATER</t>
  </si>
  <si>
    <t>The results of six balloon flights at McMurdo Station, Antarctica, under varying temperature conditions, are used in a study of polar stratospheric clouds during September 1989. A new particle counter, with size resolution in the 0.5-mu-m radius region, indicated that size distributions observed in the clouds were bimodal. Mode radii ranging from 0.05 to 0.10-mu-m were observed for the small particle mode, representing the sulfate layer or condensational growth enhancements of it. Mode radii generally ranged from 1.5 to 3.5-mu-m for the large particle mode at concentrations 3 to 4 orders of magnitude lower than the small particle mode. The large particle mode, when observed at temperatures above the water ice point, is believed to be the result of nitric acid trihydrate (NAT) condensation on larger particles of the sulfate layer. In this case the HNO3 condensed mass mixing ratios were 1 to 5 ppbv for most of the cloud layers. Generally, the large particle NAT concentrations were higher in the lower stratosphere, indicating the redistribution of HNO3 through particle sedimentation. On several occasions, distributions were observed with mode radii as high as 7-mu-m, and correspondingly large inferred mass, indicating water ice clouds in the 12 to 15 km region. On other occasions, absence of such clouds at very low temperatures inferred water vapor mixing ratios of less than 3 ppmv.</t>
  </si>
  <si>
    <t>HOFMANN, DJ (corresponding author), UNIV WYOMING, DEPT PHYS &amp; ASTRON, LARAMIE, WY 82071 USA.</t>
  </si>
  <si>
    <t>FEB 20</t>
  </si>
  <si>
    <t>D2</t>
  </si>
  <si>
    <t>10.1029/90JD02494</t>
  </si>
  <si>
    <t>EZ657</t>
  </si>
  <si>
    <t>WOS:A1991EZ65700008</t>
  </si>
  <si>
    <t>CALLIS, LB; BOUGHNER, RE; NATARAJAN, M; LAMBETH, JD; BAKER, DN; BLAKE, JB</t>
  </si>
  <si>
    <t>OZONE DEPLETION IN THE HIGH-LATITUDE LOWER STRATOSPHERE - 1979-1990</t>
  </si>
  <si>
    <t>SOLAR ULTRAVIOLET IRRADIANCE; ELECTRONS; SAGE; SBUV; VALIDATION; MORPHOLOGY; SATELLITE; NITROGEN; MINIMUM; DOBSON</t>
  </si>
  <si>
    <t>Archived Stratospheric Aerosol and Gas Experiment (SAGE, SAGE II) and Solar and Backscattered Ultraviolet (SBUV) data are used to examine lower stratospheric O3 variations at 50-degrees latitude in both hemispheres. These data indicate that from 1979 to 1985, 73-90% of the total O3 changes have occurred below approximately 25 km in altitude. Significant O3 depletions (up to 15%) have occurred in the partial column (127-15.8 mbar) in both hemispheres with indications of a recovery after 1985. Both the SAGE/SAGE II and SBUV observations show essentially the same changes for this partial column. Below 20 km and between 1979 and 1985, larger local O3 depletions are suggested by the SAGE/SAGE II data sets. Temporally, the largest 365-day running mean O3 changes occur in 1982-1983 in the northern hemisphere and in late 1984 and early 1985 in both hemispheres. Possible explanations are discussed. Two-dimensional model simulations of O3 changes from 1979 to 1990 have been carried out. Comparisons with O3 data are presented. Model results suggest that by 1985, significant declines in global O3 were caused by destruction by odd nitrogen associated with long-term variations in the flux of precipitating relativistic electrons (2.6%); solar UV flux changes (1.8%); the dilution effect associated with the Antarctic O3 hole (1.2%); and atmospheric increases in CH4, N2O, and chlorofluorocarbons (0.4%). Analyses of drift-corrected SBUV and Total Ozone Mapping Spectrometer (TOMS) data and model calculations indicate that between 1979 and 1985, reductions of 4.3 to 4.8% in total column O3 averaged between 65-degrees-S and 65-degrees-N have occurred. Calculations indicate a full global O3 decline of 5.2% (peak-to-peak) or 6% (annual average) between 1979 and 1985 with a partial recovery between 1985 and 1989.</t>
  </si>
  <si>
    <t>STX CORP, HAMPTON, VA USA; NASA, GODDARD SPACE FLIGHT CTR, EXTRATERR PHYS LAB, GREENBELT, MD 20771 USA; AEROSPACE CORP, SPACE SCI LAB, EL SEGUNDO, CA 90245 USA</t>
  </si>
  <si>
    <t>National Aeronautics &amp; Space Administration (NASA); NASA Goddard Space Flight Center; Aerospace Corporation - USA</t>
  </si>
  <si>
    <t>CALLIS, LB (corresponding author), NASA, LANGLEY RES CTR, DIV ATMOSPHER SCI, HAMPTON, VA 23665 USA.</t>
  </si>
  <si>
    <t>10.1029/90JD02171</t>
  </si>
  <si>
    <t>WOS:A1991EZ65700010</t>
  </si>
  <si>
    <t>GRANIER, C; BRASSEUR, G</t>
  </si>
  <si>
    <t>OZONE AND OTHER TRACE GASES IN THE ARCTIC AND ANTARCTIC REGIONS - 3-DIMENSIONAL MODEL SIMULATIONS</t>
  </si>
  <si>
    <t>INSITU ER-2 DATA; STRATOSPHERIC CHEMISTRY; SOUTHERN-HEMISPHERE; HYDROGEN-CHLORIDE; SPRING VORTEX; POLAR VORTEX; LATE WINTER; HOLE; EVOLUTION; DESTRUCTION</t>
  </si>
  <si>
    <t>A three-dimensional mechanistic model of the middle atmosphere with calculated dynamics and chemistry (Rose and Brasseur, 1989) is used to study the behavior of chemically active trace gases at high latitudes in winter and spring, and to simulate the formation of an ozone hole in Antarctica. The dynamics of both hemispheres is simulated by applying at the lower boundary of the model (8.5 km) a wavelike perturbation representing qualitatively a climatological tropospheric forcing. The chemical heterogeneous processes converting chlorine reservoirs into active chlorine in cold air masses are parameterized. The model simulates the behavior of nitrogen oxides, nitric acid, water vapor, methane, hydrogen radicals, chlorine compounds, and ozone. It reproduces important features observed during different Antarctic and Arctic observation campaigns. The ozone hole in the southern hemisphere can only be simulated when the heterogeneous polar chemistry is taken into account. The springtime ozone depletion over Antarctica calculated in the model is thus mostly the result of chemical removal although the dynamics is responsible for the low temperature that triggers the large ozone loss rates. Unresolved questions are related to the strength of the vertical exchanges inside the vortex, the preconditioning of trace gases before and during the winter season, the behavior of the different trace gases as the vortex breaks down (dilution effects), accurate determination of the ozone sink inside the vortex, and a better quantitative estimation of the role of polar stratospheric clouds. Despite elevated concentrations of active chlorine at high latitudes in the northern hemisphere in late winter, no ozone hole is produced by the model, even with chlorine levels as high as 6 ppbv. This conclusion could, however, be modified for very stable and cold winters with delayed final warming.</t>
  </si>
  <si>
    <t>CNRS, F-75005 PARIS, FRANCE</t>
  </si>
  <si>
    <t>GRANIER, C (corresponding author), NATL CTR ATMOSPHER RES, POB 3000, BOULDER, CO 80307 USA.</t>
  </si>
  <si>
    <t>Granier, Claire/D-5360-2013</t>
  </si>
  <si>
    <t>10.1029/90JD01779</t>
  </si>
  <si>
    <t>WOS:A1991EZ65700014</t>
  </si>
  <si>
    <t>SMITH, AG; LIVERMORE, RA</t>
  </si>
  <si>
    <t>PANGEA IN PERMIAN TO JURASSIC TIME</t>
  </si>
  <si>
    <t>EASTERN NORTH-AMERICA; SOUTHEASTERN UNITED-STATES; APPARENT POLAR WANDER; ATLANTIC-OCEAN; CONTINENTAL-MARGIN; GEOMAGNETIC-FIELD; PLATE TECTONICS; WESTERN PANGEA; SOUTH-AMERICA; EVOLUTION</t>
  </si>
  <si>
    <t>The apparent polar wander paths (= APWPs) for the northern and southern continents have been redetermined using revised time-scales and data. When plotted on the conventional Pangea, Pangea A, the paths are distinct but essentially linear and parallel from Late Carboniferous to Late Permian time. Both paths then undergo a sharp change in direction and converge so as to overlap in Early to Middle Jurassic time. If the Permo-Triassic magnetic field was an axial dipole, then paleomagnetic data show that Pangea was mobile during most, and possibly all, of the mid-Triassic to mid-Jurassic interval. Because of the uncertainties in pole ages and positions, and errors in measurements, the new APWPs are consistent with a range of Pangeas. In particular, the data are compatible with two paleomagnetic Pangeas: A2 and a new class of Pangea here named the D Pangeas. These resemble Morel and Irving's (1981) Pangea B and the C Pangeas of Smith et al. (1981): unlike the A2 Pangeas, the B, C and D Pangeas all require large (&gt; 2000 km) relative motion between the northern and southern continents. Geological data require the transition from an earlier Pangea to Pangea A to take place along a transform zone, here named the Pangea Transform Zone, or PTZ. The PTZ is considered to be tectonically analogous to the Great Glen Fault of Scotland. Four types of possible PTZ are examined: passing through either the western or eastern end of the Brunswick Magnetic Anomaly of eastern North America, or north and south of Iberia. The geological data suggest that those Pangeas that require large displacements on PTZs that pass east of the Brunswick Magnetic Anomaly are improbable. B and C Pangeas are snapshots giving precise paleomagnetic reconstructions. D Pangeas fit long stretches of the APWPs as well as possible. A2 Pangeas fit the APWPs moderately well but also require the geological displacement to be smaller. The differences in displacement between the D and A2 Pangeas reflect geometrical relationships between Euler poles, PTZ curvature and the APWPs. The general geological evidence suggests that D Pangeas are less probable than A2 Pangeas but that they cannot be rejected. Transition from A2 to A is most likely to have occurred via a sequence of rotations about different poles rather than a single rotation. In detail, the conventional Pangea requires modification. Africa must be broken into at least two fragments along the Benue Trough and its northern continuation. Northwest Africa then fits more tightly into northern South America, which modifies the APWPs and reduces the gap between them. By including the effects of continental extension and using detailed geological data the gap can be reduced to one in which the A63 circles touch or overlap. Non-dipole fields or an expanding Earth need not be invoked to explain the mismatch of the APWPs on the conventional Pangea. The finite rotation required for the older Pangea to Pangea A is very close to Van der Voo and French's (1974) single rotation for A2 to A but is actually the sum of three smaller rotations that reflect the modification to Pangea A, continental extension and the postulated PTZ displacement. Of the possible PTZs, a PTZ parallel to the West African continental magnetic anomaly with a displacement of about 170 km gives a better fit of this anomaly to the East Coast magnetic anomaly of North America. Further refinements to Pangea A2 will depend on a better knowledge of stretching factors on the passive continental margins of the modified Pangea A and incorporation of rotations due to major faults such as the South Atlas Fault in Morocco.</t>
  </si>
  <si>
    <t>BRITISH ANTARCTIC SURVEY, CAMBRIDGE CB3 0ET, ENGLAND</t>
  </si>
  <si>
    <t>DEPT EARTH SCI, DOWNING ST, CAMBRIDGE CB2 3EQ, ENGLAND.</t>
  </si>
  <si>
    <t>1879-3266</t>
  </si>
  <si>
    <t>10.1016/0040-1951(91)90417-Q</t>
  </si>
  <si>
    <t>FC791</t>
  </si>
  <si>
    <t>WOS:A1991FC79100011</t>
  </si>
  <si>
    <t>NUCLEOTIDE-SEQUENCE OF THE LIPASE GENE LIP3 FROM THE ANTARCTIC PSYCHOTROPH MORAXELLA TA144</t>
  </si>
  <si>
    <t>LIPASE; PSYCHROTROPHIC BACTERIA; DNA SEQUENCE; ANTARCTIC BACTERIA</t>
  </si>
  <si>
    <t>A lipase gene (lip 3) from the psychotrophic strain Moraxella TA144 has been cloned and sequenced. The deduced primary structure of the lipase preprotein is composed of 315 amino acids with a predicted M(r) of 34 772. This enzyme contains two consensus peptides showing cluster of glycine residues that may be involved in domain flexibility. The cloned gene product conserves the low temperature activity and the thermolability properties of the wild enzyme.</t>
  </si>
  <si>
    <t>EUROGENET SA,LIEGE,BELGIUM</t>
  </si>
  <si>
    <t>FELLER, G (corresponding author), UNIV LIEGE,INST CHIM,BIOCHIM LAB,B-4000 LIEGE,BELGIUM.</t>
  </si>
  <si>
    <t>FEB 16</t>
  </si>
  <si>
    <t>10.1016/0167-4781(91)90073-U</t>
  </si>
  <si>
    <t>FA152</t>
  </si>
  <si>
    <t>WOS:A1991FA15200023</t>
  </si>
  <si>
    <t>RINTOUL, SR</t>
  </si>
  <si>
    <t>SOUTH-ATLANTIC INTERBASIN EXCHANGE</t>
  </si>
  <si>
    <t>ANTARCTIC CIRCUMPOLAR CURRENT; MERIDIONAL HEAT-TRANSPORT; WIND-DRIVEN CIRCULATION; POLAR FRONT ZONE; AGULHAS CURRENT; NORTH-ATLANTIC; DRAKE PASSAGE; GENERAL-CIRCULATION; WEDDELL SEA; THERMOCLINE WATER</t>
  </si>
  <si>
    <t>Hydrographic data and inverse methods are used to estimate the exchange of mass and heat between the South Atlantic poleward of 32-degrees-S and the neighboring ocean basins. The Antarctic Circumpolar Current (ACC) carries a surplus of intermediate water into the South Atlantic through Drake Passage, which is compensated by a surplus of deep and bottom water leaving the basin south of Africa. As a result, the ACC loses 0.25 +/- 0.18 x 10(15) W of heat in crossing the Atlantic. At 32-degrees-S the meridional flux of heat is 0.25 +/- 0.12 x 10(15) W equatorward, consistent in sign but smaller in magnitude than other recent estimates. Attempts to force the system to carry a larger heat flux across 32-degrees-S led to unreasonable circulations. The meridional heat flux is carried primarily by an overturning cell in which the export of 17 x 10(6) m3 s-1 of North Atlantic Deep Water (NADW) is balanced by an equatorward return flow equally split between the surface layers, and the intermediate and bottom water. No input of warm Indian Ocean thermocline water is necessary to account for the equatorward heat flux across 32-degrees-S; in fact, a large transfer of warm water from the Indian Ocean to the Atlantic is shown to be inconsistent with the present data set. Together these results demonstrate that the global thermohaline cell associated with the formation and export of NADW is closed primarily by a cold water path, in which deep water leaving the Atlantic ultimately returns as intermediate water entering the basin through Drake Passage.</t>
  </si>
  <si>
    <t>MIT, CTR METEOROL &amp; PHYS OCEANOG, CAMBRIDGE, MA 02139 USA</t>
  </si>
  <si>
    <t>Massachusetts Institute of Technology (MIT)</t>
  </si>
  <si>
    <t>CSIRO, DIV OCEANOG, POB 1538, HOBART, TAS 7001, AUSTRALIA.</t>
  </si>
  <si>
    <t>Rintoul, Stephen R/A-1471-2012</t>
  </si>
  <si>
    <t>Rintoul, Stephen R/0000-0002-7055-9876</t>
  </si>
  <si>
    <t>FEB 15</t>
  </si>
  <si>
    <t>C2</t>
  </si>
  <si>
    <t>10.1029/90JC02422</t>
  </si>
  <si>
    <t>EY608</t>
  </si>
  <si>
    <t>WOS:A1991EY60800013</t>
  </si>
  <si>
    <t>HOLTON, JR; AUSTIN, J</t>
  </si>
  <si>
    <t>THE INFLUENCE OF THE EQUATORIAL QBO ON SUDDEN STRATOSPHERIC WARMINGS</t>
  </si>
  <si>
    <t>JOURNAL OF THE ATMOSPHERIC SCIENCES</t>
  </si>
  <si>
    <t>QUASI-BIENNIAL OSCILLATION; INTERANNUAL VARIABILITY; NORTHERN HEMISPHERE; MIDDLE STRATOSPHERE; ANTARCTIC OZONE; TROPOSPHERE; ATMOSPHERE</t>
  </si>
  <si>
    <t>A global primitive equation model of the stratosphere and mesosphere is integrated for specified planetary wave forcing at the 100 mb level with mean zonal flow conditions corresponding to the westerly and easterly phases of the equatorial QBO, respectively. The responses in the two QBO phases were compared for integrations with wavenumber 1 forcing amplitude maxima at 100 mb and 60-degrees-N varying from 100 m to 400 m. The phase of the QBO had little effect on the results in the weak wave (100 m) cases, which did not produce warmings, and the strong wave (400 m) cases, which produced major sudden warmings. At intermediate forcing amplitudes (particularly around 250 m), large wave amplitudes and stratospheric warmings occurred in both westerly and easterly QBO simulations. The warmings occurred earlier, however, and wave variability was stronger for the easterly phase, in qualitative agreement with observations.</t>
  </si>
  <si>
    <t>HOLTON, JR (corresponding author), UNIV WASHINGTON,DEPT ATMOSPHER SCI AK40,SEATTLE,WA 98195, USA.</t>
  </si>
  <si>
    <t>0022-4928</t>
  </si>
  <si>
    <t>J ATMOS SCI</t>
  </si>
  <si>
    <t>J. Atmos. Sci.</t>
  </si>
  <si>
    <t>10.1175/1520-0469(1991)048&lt;0607:TIOTEQ&gt;2.0.CO;2</t>
  </si>
  <si>
    <t>FC718</t>
  </si>
  <si>
    <t>WOS:A1991FC71800008</t>
  </si>
  <si>
    <t>ANTARCTIC RESEARCH - FRENCH RESEARCH THREATENED</t>
  </si>
  <si>
    <t>FEB 14</t>
  </si>
  <si>
    <t>10.1038/349553a0</t>
  </si>
  <si>
    <t>EX570</t>
  </si>
  <si>
    <t>WOS:A1991EX57000008</t>
  </si>
  <si>
    <t>LAWVER, LA; DELLAVEDOVA, B; VONHERZEN, RP</t>
  </si>
  <si>
    <t>HEAT-FLOW IN JANE BASIN, NORTHWEST WEDDELL SEA</t>
  </si>
  <si>
    <t>SOUTH-ATLANTIC; SEDIMENTS; SUBSIDENCE; MARGIN; RIDGE; AGE</t>
  </si>
  <si>
    <t>The Jane Basin is a marginal basin situated immediately to the east of the South Orkney microcontinent in the Northwest section of the Weddell Sea. Thirty-five heat flow measurements made in the Jane Basin ranged in value from 67.5 +/- 4.3 to 92.1 +/- 3.0 m W/m2. Excluding values that were corrected for tilting or were on the very edge of the basin, the remaining 28 values range between 75.0 +/- 8.0 and 84.6 +/- 9.1 m W/m2. Magnetostratigraphy on the recovered core from Ocean Drilling Program hole 697, which was drilled in Jane Basin to a depth of 322 m, allowed sedimentation rates to be calculated back to 4.5 Ma. Single-channel seismic reflection data from RSS Shackleton allowed estimations of total sediment thickness for the Jane Basin to be made. We calculate that the measured heat flow is only 86-89% of the actual heat flow as a result of sedimentation. Heat generation in the sediments contributes 1.5-1.9 m W/m2 to the total heat flow. The corrected heat flow gives an age for the Jane Basin of between 25 and 32 Ma from age-versus-heat flow comparisons, similar to the age determined from basement depth. The Scotia Sea, located to the north of Jane Basin and the South Orkney microcontinent, has been dated as anomaly 10 (30 Ma) and younger. Our calculated age for the Jane Basin would indicate that it may have been created prior to the initiation of seafloor spreading in the Scotia Sea. Evidence from major plate motions indicate that Antarctica began to rotate clockwise away from South America at about 65 Ma. Such motion may have triggered subduction along the southeast side of Jane Bank and the opening of Jane Basin as a back arc basin. Subduction at Jane Bank ended at anomaly 6A time (22 Ma) as evidenced by the age of the identified magnetic anomalies on the Antarctic plate found immediately to the east of Jane Bank. We conclude that Jane Basin opened prior to the opening of the Scotia Sea and that the spreading center that opened Jane Basin may have jumped to the Scotia Sea and produced the seafloor spreading there.</t>
  </si>
  <si>
    <t>UNIV DITRIESTE, IST MINIERE &amp; GEOFIS APPLICATA, TRIESTE, ITALY; WOODS HOLE OCEANOG INST, WOODS HOLE, MA 02543 USA</t>
  </si>
  <si>
    <t>University of Trieste; Woods Hole Oceanographic Institution</t>
  </si>
  <si>
    <t>LAWVER, LA (corresponding author), INST GEOPHYS, AUSTIN, TX USA.</t>
  </si>
  <si>
    <t>Lawver, Lawrence/A-1630-2009</t>
  </si>
  <si>
    <t>FEB 10</t>
  </si>
  <si>
    <t>B2</t>
  </si>
  <si>
    <t>10.1029/90JB01721</t>
  </si>
  <si>
    <t>EX668</t>
  </si>
  <si>
    <t>WOS:A1991EX66800008</t>
  </si>
  <si>
    <t>KLEIN, EM; LANGMUIR, CH; STAUDIGEL, H</t>
  </si>
  <si>
    <t>GEOCHEMISTRY OF BASALTS FROM THE SOUTHEAST INDIAN RIDGE, 115-DEGREES-E-138-DEGREES-E</t>
  </si>
  <si>
    <t>AUSTRALIAN-ANTARCTIC DISCORDANCE; GALAPAGOS SPREADING CENTER; MID-ATLANTIC RIDGE; TRIPLE JUNCTION; MAGNETIC TELECHEMISTRY; VOLCANIC-ROCKS; OCEANIC-CRUST; FAMOUS AREA; PETROGENESIS; CHEMISTRY</t>
  </si>
  <si>
    <t>The ocean basin south of Australia contains the Australian-Antarctic Discordance, an anomalously deep portion of the Southeast Indian Ridge that marks a boundary between isotopic provinces characteristic of the Indian and Pacific oceans. Samples recovered from the ridge within the discordance display unusual chemical compositions compared to normal mid-ocean ridge basalt (N-MORB) of the same MgO contents, including low iron, high silica, and high sodium abundances and elevated abundances of highly incompatible trace elements. In contrast, samples from the ridge east of the discordance, where the ridge is of average axial depth, display major and trace element systematics more typical of N-MORB. Major and moderately incompatible trace elements show no evidence of a discontinuity in source composition corresponding to the location of the known isotopic discontinuity within the discordance. Ratios of highly incompatible trace elements, however, reveal a gradational change in the range of values across the location of the isotopic discontinuity. Modelling of along-strike variations in major elements chemistry suggest they may result from systematic variations in the extent and pressure of melting. The lowest solidus pressures and least extents of melting occur in the mantle beneath the discordance, supporting geophysical inferences based on bathymetric, gravity, and seismic evidence that the discordance overlies a region of cooler mantle temperatures.</t>
  </si>
  <si>
    <t>COLUMBIA UNIV, LAMONT DOHERTY GEOL OBSERV, PALISADES, NY 10964 USA; COLUMBIA UNIV, DEPT GEOL SCI, PALISADES, NY 10964 USA; UNIV CALIF SAN DIEGO, SCRIPPS INST OCEANOG, LA JOLLA, CA 92093 USA</t>
  </si>
  <si>
    <t>Columbia University; Columbia University; University of California System; University of California San Diego; Scripps Institution of Oceanography</t>
  </si>
  <si>
    <t>DUKE UNIV, DEPT GEOL, DURHAM, NC 27706 USA.</t>
  </si>
  <si>
    <t>langmuir, charles/ISV-3278-2023</t>
  </si>
  <si>
    <t>10.1029/90JB01384</t>
  </si>
  <si>
    <t>WOS:A1991EX66800013</t>
  </si>
  <si>
    <t>NICOL, S</t>
  </si>
  <si>
    <t>LIFE AFTER DEATH FOR EMPTY SHELLS</t>
  </si>
  <si>
    <t>NICOL, S (corresponding author), AUSTRALIAN ANTARCTIC DIV,KINGSTON,TAS,AUSTRALIA.</t>
  </si>
  <si>
    <t>FEB 9</t>
  </si>
  <si>
    <t>EW948</t>
  </si>
  <si>
    <t>WOS:A1991EW94800043</t>
  </si>
  <si>
    <t>ITONORI, S; KAMEMURA, K; NARUSHIMA, K; SONKU, N; ITASAKA, O; HORI, T; SUGITA, M</t>
  </si>
  <si>
    <t>CHARACTERIZATION OF A NEW PHOSPHONOCEREBROSIDE, N-METHYL-2-AMINOETHYLPHOSPHONYLGLUCOSYLCERAMIDE, FROM THE ANTARCTIC KRILL, EUPHAUSIA-SUPERBA</t>
  </si>
  <si>
    <t>PHOSPHONOGLYCOSPHINGOLIPID; PHOSPHONOCEREBROSIDE; N-METHYLAMINOETHYLPHOSPHONIC ACID; CRUSTACEAN GLYCOLIPID; (E-SUPERBA)</t>
  </si>
  <si>
    <t>APLYSIA-KURODAI; SEA HARE; AMINOALKYLPHOSPHONYL CEREBROSIDES; HYRIOPSIS-SCHLEGELII; GLYCOSPHINGOLIPIDS; SPERMATOZOA; BIVALVE; SKIN</t>
  </si>
  <si>
    <t>A novel phosphonogly cosphingolipid was purified from the whole tissue of the antarctic krill, Euphausia superba by successive column chromatography on DEAE- and QAE-Sephadex and silicic acid (Iatrobeads). The structure was elucidated by means of IR, FAB-MS, H-1-NMR, GC and GC-MS analyses of the water-soluble products after complete and partial acid hydrolysis, and methylation analysis of a product of hydrogen fluoride degradation; it was identified to be a phosphonocerebroside, 6'-O-(N-methyl-2-aminoethylphosphonyl)Glc(p)beta-1 --&gt; 1ceramide. The ceramide moiety was composed of tetradecasphingenine and octadecasphingatriene as the main sphingoids, and monounsaturated C22- and C24-acids and their 2-hydroxy homologues as the major fatty acids.</t>
  </si>
  <si>
    <t>SHIGA UNIV,FAC LIBERAL ARTS &amp; EDUC,DEPT CHEM,2-5-1 HIRATSU,OTSU,SHIGA 520,JAPAN; SHIGA JR COLL CULTURE &amp; TECHNOL,SHIGA,JAPAN</t>
  </si>
  <si>
    <t>Shiga University</t>
  </si>
  <si>
    <t>FEB 5</t>
  </si>
  <si>
    <t>10.1016/0005-2760(91)90289-T</t>
  </si>
  <si>
    <t>FA148</t>
  </si>
  <si>
    <t>WOS:A1991FA14800013</t>
  </si>
  <si>
    <t>EGAN, WG; JOHNSON, WR; WHITEHEAD, VS</t>
  </si>
  <si>
    <t>TERRESTRIAL POLARIZATION IMAGERY OBTAINED FROM THE SPACE-SHUTTLE - CHARACTERIZATION AND INTERPRETATION</t>
  </si>
  <si>
    <t>APPLIED OPTICS</t>
  </si>
  <si>
    <t>ATMOSPHERIC OPTICAL-PROPERTIES; PLANETARY ATMOSPHERES; METEOROLOGICAL VARIATION; LIGHT-SCATTERING; ANTARCTIC STORM; EL-CHICHON; RADIATION; WATER; CLOUD; OCEAN</t>
  </si>
  <si>
    <t>An experiment to measure the polarization of land, sea, haze, and cloud areas from space was carried aboard the Space Shuttle in Sept. 1985. Digitized polarimetric and photometric imagery in mutually perpendicular planes was derived in the red, green, and blue spectral regions from photographs taken with two synchronized Hasselblad cameras using type 5036 Ektachrome film. Digitization at the NASA Houston Video Digital Analysis Systems Laboratory permitted reduction of the imagery into equipolarimetric contours with a relative accuracy of +/- 20% for comparison to ground truth. The Island of Hawaii and adjacent sea and cloud areas were the objects of the specific imagery analyzed. Results show that cloud development is uniquely characterized using percent polarization without requiring precision photometric calibration. Furthermore, sea state and wind direction over the sea could be inferred as well as terrestrial soil texture.</t>
  </si>
  <si>
    <t>COLUMBIA UNIV,LAMONT DOHERTY GEOL OBSERV,PALISADES,NY 10964; LOCKHEED ENGN &amp; SCI CO,HOUSTON,TX 77258; NASA,LYNDON B JOHNSON SPACE CTR,HOUSTON,TX 77058</t>
  </si>
  <si>
    <t>Columbia University; Lockheed Martin; National Aeronautics &amp; Space Administration (NASA); NASA Johnson Space Center</t>
  </si>
  <si>
    <t>OPTICAL SOC AMER</t>
  </si>
  <si>
    <t>2010 MASSACHUSETTS AVE NW, WASHINGTON, DC 20036</t>
  </si>
  <si>
    <t>0003-6935</t>
  </si>
  <si>
    <t>APPL OPTICS</t>
  </si>
  <si>
    <t>Appl. Optics</t>
  </si>
  <si>
    <t>FEB 1</t>
  </si>
  <si>
    <t>10.1364/AO.30.000435</t>
  </si>
  <si>
    <t>Optics</t>
  </si>
  <si>
    <t>EW644</t>
  </si>
  <si>
    <t>WOS:A1991EW64400021</t>
  </si>
  <si>
    <t>LITVAK, VG</t>
  </si>
  <si>
    <t>RESOLUTION OF SELECTION PRINCIPLES FOR EXPERT EVALUATIONS</t>
  </si>
  <si>
    <t>AUTOMATION AND REMOTE CONTROL</t>
  </si>
  <si>
    <t>This paper examines selection principles that are used for making decisions based on expert information on the relative preferability of alternatives. The concepts of a selection principle fully defining a choice and a selection principle characterized by nonmetric and metric comparison vectors are introduced, and their relations are analyzed over a set of criteria. A classification is presented for selection principles in terms of their resolution and the relations given over a set of criteria.</t>
  </si>
  <si>
    <t>LITVAK, VG (corresponding author), STATE COMM SCI &amp; TECHNOL USSR,ALL UNION SCI ECON PLANNING ANTARCTIC RES INST,MOSCOW,USSR.</t>
  </si>
  <si>
    <t>CONSULTANTS BUREAU 233 SPRING ST, NEW YORK, NY 10013</t>
  </si>
  <si>
    <t>0005-1179</t>
  </si>
  <si>
    <t>AUTOMAT REM CONTR+</t>
  </si>
  <si>
    <t>Autom. Remote Control</t>
  </si>
  <si>
    <t>FEB</t>
  </si>
  <si>
    <t>Automation &amp; Control Systems; Instruments &amp; Instrumentation</t>
  </si>
  <si>
    <t>GG667</t>
  </si>
  <si>
    <t>WOS:A1991GG66700008</t>
  </si>
  <si>
    <t>KASHGARIAN, M; TANAKA, N</t>
  </si>
  <si>
    <t>ANTARCTIC INTERMEDIATE WATER INTRUSION INTO SOUTH-ATLANTIC BIGHT SHELF WATERS</t>
  </si>
  <si>
    <t>CONTINENTAL SHELF RESEARCH</t>
  </si>
  <si>
    <t>GULF-STREAM; VARIABILITY; RADIOCARBON; CHARLESTON; CAROLINA; C-14</t>
  </si>
  <si>
    <t>Surface seawater samples were collected from seven stations on the coastline bordering the South Atlantic Bight and the southern Mid-Atlantic Bight in March 1986 and analysed for radiocarbon. Depletion in radiocarbon activity was observed in shelf water along the South Carolina coast at Myrtle Beach and Isle of Palms. If Sargasso Sea surface water with DELTA-C-14 = 168 parts-per-thousand and Antarctic Intermediate Water (AAIW) with DELTA-C-14 = 90 parts-per-thousand are two end members which supply water to this coastal region, a contribution of about 20-25% AAIW is required to produce the DELTA-C-14 values observed.</t>
  </si>
  <si>
    <t>KASHGARIAN, M (corresponding author), YALE UNIV,DEPT GEOL &amp; GEOPHYS,BOX 6666,NEW HAVEN,CT 06511, USA.</t>
  </si>
  <si>
    <t>Kashgarian, Michaele/E-1665-2011</t>
  </si>
  <si>
    <t>Kashgarian, Michaele/0000-0001-7824-8418</t>
  </si>
  <si>
    <t>0278-4343</t>
  </si>
  <si>
    <t>CONT SHELF RES</t>
  </si>
  <si>
    <t>Cont. Shelf Res.</t>
  </si>
  <si>
    <t>10.1016/0278-4343(91)90062-B</t>
  </si>
  <si>
    <t>FD640</t>
  </si>
  <si>
    <t>WOS:A1991FD64000006</t>
  </si>
  <si>
    <t>KNUDSEN, P</t>
  </si>
  <si>
    <t>SIMULTANEOUS ESTIMATION OF THE GRAVITY-FIELD AND SEA-SURFACE TOPOGRAPHY FROM SATELLITE ALTIMETER DATA BY LEAST-SQUARES COLLOCATION</t>
  </si>
  <si>
    <t>GEOPHYSICAL JOURNAL INTERNATIONAL</t>
  </si>
  <si>
    <t>COLLOCATION; SEASAT ALTIMETRY; SIGNAL ERROR COVARIANCE FUNCTIONS</t>
  </si>
  <si>
    <t>ANTARCTIC CIRCUMPOLAR CURRENT; ACCURACY; OCEAN; CIRCULATION</t>
  </si>
  <si>
    <t>The signal content of Seasat altimeter data is evaluated with respect to magnitude and wavelength. Based on this information covariance functions associated with the different signals/errors have been determined. The covariance function associated with the sea surface heights contains covariances associated with the geoid, the stationary sea surface topography, and the time-varying sea surface topography. These three components have been estimated from Seasat altimeter data in the Faeroe Islands region using least-squares collocation. In the solution error covariances associated with errors in the orbits, corrections for instrumental, atmospherical, and tidal effects, and sea state related bias are taken into account. The accuracies of the solutions are evaluated by computing error estimates and error correlations. A special effort has been made to evaluate the correlations between the estimated geoid and the other signals/errors. The results show that geoid undulations may be estimated with an accuracy of 0.13-0.16 m. Approximately 50 per cent of the error variance has a long-wavelength signature, which is mainly correlated with errors in the estimation of the permanent sea surface topography. The short-wavelength part of the error is mainly correlated with errors due to liquid water in rain and clouds. Free air gravity anomalies may be estimated with an accuracy of 8.8-11.7 x 10(-5) m s-2. This error has a short-wavelength signature which is mainly correlated with errors due to liquid water in rain and clouds. However, a comparison with gravity observations resulted in an agreement of 7.8 x 10(-5) m s-2. Both the permanent and the time-varying sea surface topography may be estimated with accuracies of about 0.21 m.</t>
  </si>
  <si>
    <t>KNUDSEN, P (corresponding author), KORT OG MATRIKELSTYRELSEN,DIV GEODET SEISM,RENTEMESTERVEJ 8,DK-2400 COPENHAGEN,DENMARK.</t>
  </si>
  <si>
    <t>0956-540X</t>
  </si>
  <si>
    <t>GEOPHYS J INT</t>
  </si>
  <si>
    <t>Geophys. J. Int.</t>
  </si>
  <si>
    <t>10.1111/j.1365-246X.1991.tb02513.x</t>
  </si>
  <si>
    <t>EV225</t>
  </si>
  <si>
    <t>WOS:A1991EV22500005</t>
  </si>
  <si>
    <t>MANCINI, E; VISCONTI, G; PITARI, G; VERDECCHIA, M</t>
  </si>
  <si>
    <t>AN ESTIMATE OF THE ANTARCTIC OZONE MODULATION BY THE QBO</t>
  </si>
  <si>
    <t>QUASI-BIENNIAL OSCILLATION; INTERANNUAL VARIABILITY; CIRCULATION; DEPLETION; MODEL</t>
  </si>
  <si>
    <t>The possible effects of the QBO on the ozone distribution have been studied including in a 2D model a parameterization of Kelvin and Rossby-gravity wave forcing in the lower equatorial stratosphere. A chemical code complete with heterogeneous reactions allows a simulation of the ozone depletion due to the increase of stratospheric chlorine. With this model we study the possible modulation of the secular trend in the Antarctic ozone hole by the QBO. When heterogeneous chemistry is not included, the model shows a polar ozone oscillation (+/- 6 Dobson Units) comparable to that deduced from early measurements (1970-1975). When heterogeneous reactions are taken into account, the model predicts a larger ozone oscillation in the Southern Hemisphere (+/- 12 Dobson Units) comparable to that obtained from recent observations. This behavior seems to point out a QBO induced temperature effect and its feedback on PSC with the activation of heterogeneous chemistry.</t>
  </si>
  <si>
    <t>MANCINI, E (corresponding author), UNIV LAQUILA,DIPARTIMENTO FIS,I-67010 COPPITO,ITALY.</t>
  </si>
  <si>
    <t>; Pitari, Giovanni/O-7458-2016</t>
  </si>
  <si>
    <t>Mancini, Eva/0000-0001-7071-0292; Pitari, Giovanni/0000-0001-7051-9578; Verdecchia, Marco/0000-0002-5134-9128</t>
  </si>
  <si>
    <t>10.1029/90GL02593</t>
  </si>
  <si>
    <t>EY529</t>
  </si>
  <si>
    <t>WOS:A1991EY52900015</t>
  </si>
  <si>
    <t>LEGRAND, M; FENIETSAIGNE, C</t>
  </si>
  <si>
    <t>METHANESULFONIC-ACID IN SOUTH POLAR SNOW LAYERS - A RECORD OF STRONG EL-NINO</t>
  </si>
  <si>
    <t>ANTARCTIC ICE; BIOGENIC SULFUR; OSCILLATION; AIR</t>
  </si>
  <si>
    <t>In this paper we present a detailed study of methanesulfonic acid (MSA) and non-sea-salt sulfate (nss-SO4) content in recent south polar precipitation. These two species are major oxidation products of dimethylsulfide (DMS) which is mainly produced by marine biota. The nss-SO4 content of south polar snow layers deposited over the 1922-1984 time period remained rather stable except short-term increases after the Mt Agung (1963) and the El Chichon (1982) eruptions. At the opposite, the MSA profile shows over the same time period several sporadic, 0.5 to 2 years, increases (2 to 10 times background level). Taking into account an uncertainty of 1-3 years in the dating of snow layers, all these MSA events seem to be correlated to major ENSO (El Nino-Southern oscillation) events having occured over the last sixty years (1925-26, 1941, 1957-58, 1972-73 and 1982-83). The relatively high MSA/nssSO4 weight ratios (R) observed in the corresponding snow layers suggest that these events reflect enhanced DMS emissions from the antarctic ocean. This suggested connection between ENSO and high DMS marine emissions at high southern latitude is discussed in terms of atmospheric and oceanic circulation.</t>
  </si>
  <si>
    <t>10.1029/90GL02784</t>
  </si>
  <si>
    <t>WOS:A1991EY52900018</t>
  </si>
  <si>
    <t>GRAF, T; KOHL, CP; MARTI, K; NISHIIZUMI, K</t>
  </si>
  <si>
    <t>COSMIC-RAY PRODUCED NEON IN ANTARCTIC ROCKS</t>
  </si>
  <si>
    <t>TERRESTRIAL ROCKS; SUMMIT LAVAS; HELIUM; QUARTZ; INSITU; HE-3; MAUI</t>
  </si>
  <si>
    <t>We studied three Antarctic rocks and quartz separates thereof for their records of cosmic-ray produced Ne-21. All three samples reveal an excess of Ne-21 and in two of them a cosmic-ray origin is documented by the spallation ratios Ne-22/Ne-21. He-3 is shown to be incompletely retained in quartz (&lt; 10%). Previous studies have shown the suitability of quartz as a monitor for cosmic-ray produced radionuclides Be-10 and Al-26, and therefore as a tracer for geological processes. Al-26/Be-10 ratios allow the calculation of minimum exposure ages and maximum erosion rates, and measured ratios Ne-21/Be-10 and Ne-21/Al-26 add significant information to exposure histories, especially in the case of a complex exposure. This information is necessary for an evaluation of erosion rates and to define geological processes, such as uplift and variations in the Antarctic ice cover.</t>
  </si>
  <si>
    <t>GRAF, T (corresponding author), UNIV CALIF SAN DIEGO,DEPT CHEM,LA JOLLA,CA 92093, USA.</t>
  </si>
  <si>
    <t>10.1029/91GL00217</t>
  </si>
  <si>
    <t>WOS:A1991EY52900022</t>
  </si>
  <si>
    <t>MOLNIA, BF</t>
  </si>
  <si>
    <t>THE ANTARCTIC PROTECTION ACT OF 1990</t>
  </si>
  <si>
    <t>GEOTIMES</t>
  </si>
  <si>
    <t>MOLNIA, BF (corresponding author), US GEOL SURVEY,RESTON,VA 22092, USA.</t>
  </si>
  <si>
    <t>AMER GEOLOGICAL INST</t>
  </si>
  <si>
    <t>4220 KING ST, ALEXANDRIA, VA 22302-1507</t>
  </si>
  <si>
    <t>0016-8556</t>
  </si>
  <si>
    <t>Geotimes</t>
  </si>
  <si>
    <t>EZ384</t>
  </si>
  <si>
    <t>WOS:A1991EZ38400007</t>
  </si>
  <si>
    <t>HELLGREN, L; KARLSTAM, B; MOHR, V; VINCENT, J</t>
  </si>
  <si>
    <t>KRILL ENZYMES - A NEW CONCEPT FOR EFFICIENT DEBRIDEMENT OF NECROTIC ULCERS</t>
  </si>
  <si>
    <t>INTERNATIONAL JOURNAL OF DERMATOLOGY</t>
  </si>
  <si>
    <t>ANTARCTIC KRILL; EUPHAUSIA-SUPERBA</t>
  </si>
  <si>
    <t>PHARMACIA AB,S-75182 UPPSALA,SWEDEN; UMEA UNIV,DEPT DERMATOL,S-90187 UMEA,SWEDEN; UNIV TRONDHEIM,DEPT BIOTECHNOL,TRONDHEIM,NORWAY</t>
  </si>
  <si>
    <t>Pfizer; Pharmacia Corporation; Umea University</t>
  </si>
  <si>
    <t>DECKER PERIODICALS INC</t>
  </si>
  <si>
    <t>HAMILTON</t>
  </si>
  <si>
    <t>4 HUGHSON STREET SOUTH PO BOX 620, LCD 1, HAMILTON ON L8N 3K7, CANADA</t>
  </si>
  <si>
    <t>0011-9059</t>
  </si>
  <si>
    <t>INT J DERMATOL</t>
  </si>
  <si>
    <t>Int. J. Dermatol.</t>
  </si>
  <si>
    <t>10.1111/j.1365-4362.1991.tb04219.x</t>
  </si>
  <si>
    <t>Dermatology</t>
  </si>
  <si>
    <t>EV696</t>
  </si>
  <si>
    <t>WOS:A1991EV69600005</t>
  </si>
  <si>
    <t>HINDELL, MA</t>
  </si>
  <si>
    <t>SOME LIFE-HISTORY PARAMETERS OF A DECLINING POPULATION OF SOUTHERN ELEPHANT SEALS, MIROUNGA-LEONINA</t>
  </si>
  <si>
    <t>MACQUARIE-ISLAND; SIZE</t>
  </si>
  <si>
    <t>(1) Mark-resight data were analysed for thirteen cohorts from a declining population of southern elephant seals branded at Macquarie Island between 1951 and 1965. (2) First year survival was essentially stable during the 1950s at about 46% for females and 42% for males. There was a dramatic fall in first year survival during the 1960s, declining to less than 2% for both sexes in 1965. Post-year-1 survival did not change between the 1950s and the 1960s. (3) Comparisons with a stable population of southern elephant seals at South Georgia indicated that both first year and adult survival were lower in the Macquarie Island population. There were no changes in the age at first breeding of the Macquarie Island seals during the study, but this was on average 1 year later than at South Georgia. (4) It is hypothesized that the current decline in elephant seal numbers at several of their major breeding islands is due to the populations returning to pre-sealing levels after they had risen to abnormally high levels with the end of commercial exploitation early this century. (5) Possible tests of the hypothesis include studying the diet and foraging behaviour of southern elephant seals to gain an understanding of the predator-prey relationships, continuing to census the Macquarie Island population to determine if the population levels out at around the estimated pre-sealing levels, and monitoring northern elephant seal populations which were also severly exploited but are currently increasing rapidly.</t>
  </si>
  <si>
    <t>AUSTRALIAN ANTARCTIC DIV,KINGSTON,TAS 7150,AUSTRALIA</t>
  </si>
  <si>
    <t>Hindell, Mark A/C-8368-2013; Hindell, Mark A/K-1131-2013</t>
  </si>
  <si>
    <t>Hindell, Mark/0000-0002-7823-7185</t>
  </si>
  <si>
    <t>10.2307/5449</t>
  </si>
  <si>
    <t>EZ048</t>
  </si>
  <si>
    <t>WOS:A1991EZ04800007</t>
  </si>
  <si>
    <t>PARISH, TR; BROMWICH, DH</t>
  </si>
  <si>
    <t>CONTINENTAL-SCALE SIMULATION OF THE ANTARCTIC KATABATIC WIND REGIME</t>
  </si>
  <si>
    <t>Katabatic winds are a common feature of the lower Antarctic atmosphere. Although these drainage flows are quite shallow, there is increasing evidence that the low-level circulations are an important component in establishing large-scale tropospheric motions in the high southern latitudes. Three-dimensional numerical simulations of the Antarctic katabatic wind regime and attendant tropospheric circulations have been conducted over the entire continent to depict the topographically forced drainage patterns in the near-surface layer of the atmosphere. Results of the simulation enable a mapping of katabatic wind potential and identification of coastal regions which may experience anomalously intense katabatic winds. A large upper-level cyclonic circulation forms rapidly in response to the evolving katabatic wind structure in the lower atmosphere, suggesting that the drainage circulations are an important component in prescribing the resulting circumpolar vortex. These results imply that some representation of the Antarctic katabatic wind regime is necessary in general circulation models in order to properly simulate the large-scale circulations about the continent.</t>
  </si>
  <si>
    <t>PARISH, TR (corresponding author), UNIV WYOMING,DEPT ATMOSPHER SCI,ROOM 6034,ENGN BLDG,LARAMIE,WY 82071, USA.</t>
  </si>
  <si>
    <t>Bromwich, David H/C-9225-2016</t>
  </si>
  <si>
    <t>10.1175/1520-0442(1991)004&lt;0135:CSSOTA&gt;2.0.CO;2</t>
  </si>
  <si>
    <t>FA759</t>
  </si>
  <si>
    <t>WOS:A1991FA75900002</t>
  </si>
  <si>
    <t>NICOL, S; STOLP, M</t>
  </si>
  <si>
    <t>MOLTING, FEEDING, AND FLUORIDE CONCENTRATION OF THE ANTARCTIC KRILL EUPHAUSIA-SUPERBA DANA</t>
  </si>
  <si>
    <t>MEGANYCTIPHANES-NORVEGICA; ACCUMULATION; ANIMALS; GROWTH</t>
  </si>
  <si>
    <t>A series of experiments was carried out to examine the relationship between feeding, molting, and fluoride content in Antarctic krill (Euphausia superba). Starvation increased the intermolt period in krill, but had no effect on the fluoride concentration of the molts produced. Addition of excess fluoride to the sea water had no direct effect on the intermolt period, the molt weight, or molt size. Additions of 6-mu-g 1(-1) and 10-mu-g 1(-1) fluoride raised the fluoride concentrations of the molts produced and of the whole animals. The whole body fluoride content varied cyclically during the molt cycle, reaching a peak 6 days following ecdysis. Fluoride loss at ecdysis could largely be explained by the amount of this ion shed in the molt.</t>
  </si>
  <si>
    <t>NICOL, S (corresponding author), AUSTRALIAN ANTARCTIC DIV,CHANNEL HIGHWAY,KINGSTON,TAS 7050,AUSTRALIA.</t>
  </si>
  <si>
    <t>10.2307/1548539</t>
  </si>
  <si>
    <t>EX289</t>
  </si>
  <si>
    <t>WOS:A1991EX28900002</t>
  </si>
  <si>
    <t>EGGINTON, S; TAYLOR, EW; WILSON, RW; JOHNSTON, IA; MOON, TW</t>
  </si>
  <si>
    <t>STRESS RESPONSE IN THE ANTARCTIC TELEOSTS (NOTOTHENIA-NEGLECTA NYBELIN AND N-ROSSII RICHARDSON)</t>
  </si>
  <si>
    <t>JOURNAL OF FISH BIOLOGY</t>
  </si>
  <si>
    <t>ANTARCTIC FISH; BLOOD OXYGEN TRANSPORT; ACID-BASE BALANCE</t>
  </si>
  <si>
    <t>ACID-BASE REGULATION; RAINBOW-TROUT; SALMO-GAIRDNERI; BLOOD; FISH; PH; TEMPERATURE; ACCLIMATION; RECOVERY</t>
  </si>
  <si>
    <t>UNIV BIRMINGHAM, DEPT BIOL SCI, BIRMINGHAM B15 2TT, W MIDLANDS, ENGLAND; UNIV ST ANDREWS, GATTY MARINE LAB, ST ANDREWS KY16 8LB, SCOTLAND; UNIV OTTAWA, DEPT BIOL, OTTAWA K1N 6N5, ONTARIO, CANADA</t>
  </si>
  <si>
    <t>University of Birmingham; University of St Andrews; University of Ottawa</t>
  </si>
  <si>
    <t>UNIV BIRMINGHAM, DEPT PHYSIOL, BIRMINGHAM B15 2TT, W MIDLANDS, ENGLAND.</t>
  </si>
  <si>
    <t>Johnston, Ian A/D-6592-2013; Johnston, Ian A./AAE-2044-2019</t>
  </si>
  <si>
    <t>0022-1112</t>
  </si>
  <si>
    <t>1095-8649</t>
  </si>
  <si>
    <t>J FISH BIOL</t>
  </si>
  <si>
    <t>J. Fish Biol.</t>
  </si>
  <si>
    <t>10.1111/j.1095-8649.1991.tb03108.x</t>
  </si>
  <si>
    <t>FB058</t>
  </si>
  <si>
    <t>WOS:A1991FB05800007</t>
  </si>
  <si>
    <t>LUNN, NJ; BOYD, IL</t>
  </si>
  <si>
    <t>PUPPING-SITE FIDELITY OF ANTARCTIC FUR SEALS AT BIRD ISLAND, SOUTH-GEORGIA</t>
  </si>
  <si>
    <t>JOURNAL OF MAMMALOGY</t>
  </si>
  <si>
    <t>LUNN, NJ (corresponding author), BRITISH ANTARCTIC SURVEY,NAT ENVIRONM RES COUNCIL,MADINGLEY RD,CAMBRIDGE CB3 0ET,ENGLAND.</t>
  </si>
  <si>
    <t>AMER SOC MAMMALOGISTS</t>
  </si>
  <si>
    <t>PROVO</t>
  </si>
  <si>
    <t>BRIGHAM YOUNG UNIV, DEPT OF ZOOLOGY, PROVO, UT 84602</t>
  </si>
  <si>
    <t>0022-2372</t>
  </si>
  <si>
    <t>J MAMMAL</t>
  </si>
  <si>
    <t>J. Mammal.</t>
  </si>
  <si>
    <t>10.2307/1381999</t>
  </si>
  <si>
    <t>EY283</t>
  </si>
  <si>
    <t>WOS:A1991EY28300025</t>
  </si>
  <si>
    <t>THIRIOTQUIEVREUX, C; ALBERT, P; SOYER, J</t>
  </si>
  <si>
    <t>KARYOTYPES OF 5 SUB-ANTARCTIC BIVALVE SPECIES</t>
  </si>
  <si>
    <t>MOLLUSCA; CHROMOSOMES; MYTILIDAE</t>
  </si>
  <si>
    <t>Chromosomes of five subantarctic species were studied from mitotic metaphases using cell suspension techniques. Among the Protobranchia, Malletia gigantea has a diploid chromosome number of 2n = 38 with five metacentric, seven submetacentric, five subtelocentric and one telocentric pairs, and Yoldia (Aequiyoldia) woodwardi also shows 2n = 38 but with ten metacentric, six submetacentric and three subtelocentric pairs. Among the Lamellibranchia, the pterioidan Limatula pygmaea has 2 n = 38 with six metacentric, eleven submetacentric and two subtelocentric pairs, the veneroidan Cyclocardia astartoides has 2n = 30 with five metacentric and ten telocentric pairs and the anomalodesmatan Laternula elliptica has 2n = 40 with two metacentric, one submetacentric, two subtelocentric and fifteen telocentric pairs. Our results indicate that in all the Nuculoidea studied so far, a diploid number of 2n = 38 has been found. In addition, the karyotypes show a close overall appearance in relative lengths with a majority of metacentric-submetacentric chromosomes. The species differ in the proportion of the different morphological types of chromosomes. In the Lamellibranchia, each species corresponds to a particular case within their respective orders (Pterioida, Veneroida, Anomalodesmata).</t>
  </si>
  <si>
    <t>UNIV PIERRE &amp; MARIE CURIE, LAB ARAGO, F-66650 BANYULS SUR MER, FRANCE</t>
  </si>
  <si>
    <t>Sorbonne Universite</t>
  </si>
  <si>
    <t>THIRIOTQUIEVREUX, C (corresponding author), UNIV PIERRE &amp; MARIE CURIE, ZOOL STN, OBSERV OCEANOL, F-06230 VILLEFRANCHE SUR MER, FRANCE.</t>
  </si>
  <si>
    <t>OXFORD UNIV PRESS</t>
  </si>
  <si>
    <t>GREAT CLARENDON ST, OXFORD OX2 6DP, ENGLAND</t>
  </si>
  <si>
    <t>1464-3766</t>
  </si>
  <si>
    <t>10.1093/mollus/57.1.59</t>
  </si>
  <si>
    <t>EZ314</t>
  </si>
  <si>
    <t>WOS:A1991EZ31400006</t>
  </si>
  <si>
    <t>CHAIGNEAU, J; BESSE, C; JAROS, PP; MARTIN, G; WAGELE, JW; WILLIG, A</t>
  </si>
  <si>
    <t>ORGAN OF BELLONCI OF AN ANTARCTIC CRUSTACEAN, THE MARINE ISOPOD GLYPTONOTUS-ANTARCTICUS</t>
  </si>
  <si>
    <t>AMPHIPOD GAMMARUS-SETOSUS; FINE-STRUCTURE; ULTRASTRUCTURE; LARVAE</t>
  </si>
  <si>
    <t>The paired organ of Bellonci protrudes from the optic lobe of the giant Antarctic isopod, Glyptonotus antarcticus. It is linked to the cortex by a broad peduncle. No connection to the cuticle or sensory pore organ was found. A cluster of sensory-like cells forms two outer ciliary segments branching into numerous microvilli with microtubules. The putative sensory somata are irregular in shape and contain a very high density of glycogen granules. The two outer segments sprout from two pits of the soma in different directions, forming a right angle. Glial cells wrap around the sensory cells and also delimit lacunae into which bundles of microvilli project. These lacunae contain electron-dense granules of small size and with species-specific patterns. Lacunae and dense granules show features typical of a degeneration process in the sensory cells. This general morphology corresponds to the unilobular type of organ of Bellonci, known in other isopods; it differs from the plurilobular type with onion bodies found in other Crustacea.</t>
  </si>
  <si>
    <t>UNIV POITIERS,SERV MICROSCOPIE ELECTR BIOL,F-86022 POITIERS,FRANCE; UNIV OLDENBURG,FACHBEREICH BIOL,W-2900 OLDENBURG,GERMANY</t>
  </si>
  <si>
    <t>Universite de Poitiers; Carl von Ossietzky Universitat Oldenburg</t>
  </si>
  <si>
    <t>CHAIGNEAU, J (corresponding author), UNIV POITIERS,BIOL ANIM LAB,F-86022 POITIERS,FRANCE.</t>
  </si>
  <si>
    <t>WILEY-LISS</t>
  </si>
  <si>
    <t>DIV JOHN WILEY &amp; SONS INC 605 THIRD AVE, NEW YORK, NY 10158-0012</t>
  </si>
  <si>
    <t>10.1002/jmor.1052070202</t>
  </si>
  <si>
    <t>FC956</t>
  </si>
  <si>
    <t>WOS:A1991FC95600001</t>
  </si>
  <si>
    <t>LAFORET, C; FELLER, G; GERDAY, C</t>
  </si>
  <si>
    <t>SEARCH FOR PARVALBUMIN IN CARDIAC-MUSCLE OF NORMAL AND HEMOGLOBIN-MYOGLOBIN FREE ANTARCTIC FISH</t>
  </si>
  <si>
    <t>JOURNAL OF MUSCLE RESEARCH AND CELL MOTILITY</t>
  </si>
  <si>
    <t>UNIV LIEGE,BIOCHEM LAB,B-4000 LIEGE,BELGIUM</t>
  </si>
  <si>
    <t>University of Liege</t>
  </si>
  <si>
    <t>CHAPMAN HALL LTD</t>
  </si>
  <si>
    <t>2-6 BOUNDARY ROW, LONDON, ENGLAND SE1 8HN</t>
  </si>
  <si>
    <t>0142-4319</t>
  </si>
  <si>
    <t>J MUSCLE RES CELL M</t>
  </si>
  <si>
    <t>J. Muscle Res. Cell Motil.</t>
  </si>
  <si>
    <t>Cell Biology</t>
  </si>
  <si>
    <t>EW837</t>
  </si>
  <si>
    <t>WOS:A1991EW83700177</t>
  </si>
  <si>
    <t>WOLFF, JO; MAIERREIMER, E; OLBERS, DJ</t>
  </si>
  <si>
    <t>WIND-DRIVEN FLOW OVER TOPOGRAPHY IN A ZONAL BETA-PLANE CHANNEL - A QUASI-GEOSTROPHIC MODEL OF THE ANTARCTIC CIRCUMPOLAR CURRENT</t>
  </si>
  <si>
    <t>SOUTHERN-OCEAN; CIRCULATION; TURBULENCE; PACIFIC; EDDIES</t>
  </si>
  <si>
    <t>The paper gives a detailed account of the dynamical balance of a wind-driven zonally unbounded flow over topography. The problem is investigated with a quasi-geostrophic beta-plane channel with two layers and eddy resolution. The channel has a width of 1500 km and a zonal periodicity of 4000 km. Apart from the dimensions, the model structure is similar to the one used by McWilliams et al. The experiments with this model address the problem of the relative role of transient and standing eddies as well as bottom friction and topographic form stress in the balance of a current driven by a steady surface windstress. The response of the system is investigated for different values of the friction parameter and various locations of topographic obstacles in the bottom layer of the channel. The principal momentum balance emerging from these experiments supports the concept of Munk and Palmen for the dynamics of the Antarctic Circumpolar Current, which proposes that the momentum input by windstress is transferred to the deep ocean-in the present model by vigorous eddy activity-where it leaves the system by topographic form stress. Frictional effects in the balance of the circumpolar flow may thus be of minor importance. This concept of the momentum balance is confirmed in simulations over more complex topographies. Here we have taken two differently scaled versions of the highly resolved bottom relief in the Macquarie Ridge area. The flow in these simulations is virtually frictionless in the momentum balance. The flow pattern reflects some features of the Circumpolar Current in this area.</t>
  </si>
  <si>
    <t>ALFRED WEGENER INST POLAR &amp; MARINE RES, BREMERHAVEN, GERMANY</t>
  </si>
  <si>
    <t>MAX PLANCK INST METEROL, BUNDESSTR 55, W-2000 HAMBURG 13, GERMANY.</t>
  </si>
  <si>
    <t>Wolff, Joerg-Olaf/F-8248-2010</t>
  </si>
  <si>
    <t>Wolff, Joerg-Olaf/0000-0001-7037-7688</t>
  </si>
  <si>
    <t>45 BEACON ST, BOSTON, MA 02108-3693 USA</t>
  </si>
  <si>
    <t>1520-0485</t>
  </si>
  <si>
    <t>10.1175/1520-0485(1991)021&lt;0236:WDFOTI&gt;2.0.CO;2</t>
  </si>
  <si>
    <t>FB604</t>
  </si>
  <si>
    <t>Bronze, Green Submitted</t>
  </si>
  <si>
    <t>WOS:A1991FB60400004</t>
  </si>
  <si>
    <t>RAVINDRA, R; PANT, NC; DSOUZA, MJ</t>
  </si>
  <si>
    <t>LANDSCAPE EVALUATION OF HUMBOLDT AND ADJACENT AREAS, WOHLTHAT MOUNTAINS, EAST ANTARCTICA</t>
  </si>
  <si>
    <t>JOURNAL OF THE GEOLOGICAL SOCIETY OF INDIA</t>
  </si>
  <si>
    <t>GEOMORPHOLOGY; ANTARCTICA; WOHLTHAT MOUNTAINS</t>
  </si>
  <si>
    <t>The Humboldt region of the Wohlthat Mountains in East Antarctica, depicts both polar and alpine type of morphological set-up. While the former is represented by vast stretch of antarctic ice sheet with hills and nunataks, the latter is marked by glacially fretted uplands with cirques, aretes, horns and moraines. These and other landforms associated with denudation and depositional processes have been used to evaluate the regional landscape of Humboldt area, which conforms with the composite erosional landscape of Sugden and John (1976). The glacial geomorphological features are largely, due to Somovken and Humboldt glaciers flowing on either side of Humboldt flat. The interference of the movement between the glaciers is reflected in the depositional pattern of moraines. The polar ice evidently covered much greater portions of the area in the past with ice level covering the ridges at 1900 m - 2000 m above sea level.</t>
  </si>
  <si>
    <t>RAVINDRA, R (corresponding author), GEOL SURVEY INDIA,ANTARCTICA DIV,FARIDABAD,INDIA.</t>
  </si>
  <si>
    <t>Pant, Naresh Chandra/0000-0002-3204-0563</t>
  </si>
  <si>
    <t>GEOLOGICAL SOC INDIA</t>
  </si>
  <si>
    <t>BANGALORE</t>
  </si>
  <si>
    <t>BBD PRESS SM LANE COTTONPET, BANGALORE 560 053, INDIA</t>
  </si>
  <si>
    <t>0016-7622</t>
  </si>
  <si>
    <t>J GEOL SOC INDIA</t>
  </si>
  <si>
    <t>J. Geol. Soc. India</t>
  </si>
  <si>
    <t>EX273</t>
  </si>
  <si>
    <t>WOS:A1991EX27300009</t>
  </si>
  <si>
    <t>ANNUAL VARIATION IN BREEDING BIOLOGY OF MACARONI PENGUINS, EUDYPTES-CHRYSOLOPHUS, AT BIRD ISLAND, SOUTH GEORGIA</t>
  </si>
  <si>
    <t>PYGOSCELIS-ADELIAE; INCUBATION; BEHAVIOR; SUCCESS; PAPUA; EGGS</t>
  </si>
  <si>
    <t>The breeding biology of the macaroni penguin, Eudyptes chrysolophus, was studied over four years, 1976 and 1986-88, at Bird Island, South Georgia. Birds were migratory, being absent during winter (May to September). Arrival at the colony was highly synchronous between years: 14-23 October, over a 7-year period. The pre-breeding, incubation and chick-brooding period was characterized by long fasts ashore, for 36 and 39 days in males and 41 days in females, alternating with long periods at sea. Within years egg-laying was highly synchronous: 95% of clutches initiated within 4-6 days. Arrival date and mean egg-laying date were later (by 3 days), and breeding population size lower (by 20%) in 1987, compared to other years. The incubation period was 35 days and comprised three long shifts, the first shared by the male and female, the second by the female and the third by the male. In 1986 and 1988 these were of 12, 12 and 9 days' duration, but in 1987 the first shift was significantly shorter: 9 days. Chicks creched at 23-25 days of age and fledged at 60 days of age. Neither chick age nor weight at creching or fledging varied between the years 1986-88. The breeding biology of macaroni penguins at Bird Island is compared with that of other Eudyptes penguins, and with the sympatric gentoo penguin, Pygoscelis papua. There is little variation in breeding biology within the genus Eudyptes, except in the length of time spent at sea prior to the annual moult. This is much shorter at Bird Island, probably reflecting a greater food availability compared to other localities. Inter-annual variation in certain breeding parameters, e.g. laying date, breeding population size, is much greater in the gentoo penguin than in the macaroni penguin. The shorter breeding season, rearing of only one chick and proportionately lower chick fledging weight in macaroni penguins, may be linked to this species' migratory strategy.</t>
  </si>
  <si>
    <t>BRITISH ANTARCTIC SURVEY, NAT ENVIRONM RES COUNCIL, HIGH CROSS, MADINGLEY RD, CAMBRIDGE CB3 0ET, ENGLAND.</t>
  </si>
  <si>
    <t>1469-7998</t>
  </si>
  <si>
    <t>10.1111/j.1469-7998.1991.tb04759.x</t>
  </si>
  <si>
    <t>EZ996</t>
  </si>
  <si>
    <t>WOS:A1991EZ99600002</t>
  </si>
  <si>
    <t>SCHNACKSCHIEL, SB; HAGEN, W; MIZDALSKI, E</t>
  </si>
  <si>
    <t>SEASONAL COMPARISON OF CALANOIDES-ACUTUS AND CALANUS-PROPINQUUS (COPEPODA, CALANOIDA) IN THE SOUTHEASTERN WEDDELL SEA, ANTARCTICA</t>
  </si>
  <si>
    <t>MIDWATER FOOD WEB; EUPHAUSIA-SUPERBA; MARINE COPEPODS; WAX ESTERS; ICE EDGE; ZOOPLANKTON; KRILL; ABUNDANCE; PACIFICUS; COMMUNITY</t>
  </si>
  <si>
    <t>The herbivorous Antarctic copepods Calanoides acutus and Calanus propinquus were studied for seasonal differences in life cycles in the southeastern Weddell Sea in January/February 1985 and in October/November 1986. During late winter/early spring older stages of C. acutus were concentrated below 500 m. Males had reduced mouthparts and were only found in October/November in deep waters where mating occurred. Females with semiripe and ripe gonads migrated to the surface in November to spawn. Their ascent coincided with an increase in swimming and respiration activity. In summer the majority of C. acutus occurred above 200 m and the density increased dramatically as the new cohort hatched. Copepodite stage CV and females in the surface layers had large lipid depots by the end of January, mainly wax esters. They seem to start their descent by mid February. C. propinquus also occurred in deeper waters in late winter/early spring, but above 500 m. Males had well-developed mouthparts and were found in small numbers throughout both investigated periods. No great changes in activity were observed from late winter to summer. The summer population was concentrated in the upper 100 m. As for C. acutus there was a dramatic increase in abundance of C. propinquus from January to February. The lipid content of CV stages and females doubled from January to February and reached similar maximum values at least 3 wk later in the season than C. acutus. The lipids of C. propinquus consisted mainly of triacylglycerol, a very unusual storage lipid class in polar calanoid copepods. C. acutus and C. propinquus seem to represent different life histories: the wax-ester-accumulating C. acutus overwinters in a resting stage in deeper waters while the triacylglycerol-storing C. propinquus may feed and reproduce over a more extended period than C. acutus.</t>
  </si>
  <si>
    <t>SCHNACKSCHIEL, SB (corresponding author), ALFRED WEGENER INST POLAR &amp; MARINE RES, W-2850 BREMERHAVEN, GERMANY.</t>
  </si>
  <si>
    <t>Hagen, Wilhelm/0000-0002-7462-9931</t>
  </si>
  <si>
    <t>10.3354/meps070017</t>
  </si>
  <si>
    <t>FA341</t>
  </si>
  <si>
    <t>WOS:A1991FA34100003</t>
  </si>
  <si>
    <t>PRISCU, JC; LIZOTTE, MP; COTA, GF; PALMISANO, AC; SULLIVAN, CW</t>
  </si>
  <si>
    <t>COMPARISON OF THE IRRADIANCE RESPONSE OF PHOTOSYNTHESIS AND NITROGEN UPTAKE BY SEA ICE MICROALGAE</t>
  </si>
  <si>
    <t>MCMURDO-SOUND; MICROBIAL COMMUNITIES; NITRATE UPTAKE; INORGANIC NITROGEN; MARINE-PHYTOPLANKTON; ANTARCTIC MICROALGAE; LIGHT; ALGAE; ASSIMILATION; TRANSPORT</t>
  </si>
  <si>
    <t>The response of photosynthesis, and of the uptake of NO3-, NH4+ and serine, to irradiance was measured in diatom-dominated sea ice microbial assemblages from bottom ice and surface ice of McMurdo Sound, Antarctica. Uptake responses for dissolved inorganic nitrogen (DIN; NO3- and NH4+) could be fitted to a standard model used for photosynthesis after the addition of a dark uptake parameter; serine uptake showed no dependence on irradiance. The derived uptake models were used to predict the patterns of photosynthesis and DIN uptake over diel irradiance cycles. According to model predictions, uptake rates in the bottom ice assemblage were always limited by irradiance; neither light saturation nor photoinhibition regulated photosynthesis or DIN utilization in this assemblage. Conversely, photosynthesis in the surface ice assemblage was nearly always light-saturated, whereas DIN uptake was photo-inhibited near midday and saturated at the minimum irradiance. Integrated daily C:DIN uptake ratios (g:g) in the bottom ice and surface ice assemblages were 8.6 and 9.7, respectively, corresponding to particulate C:N ratios (g:g) of 8.1 and 5.8 for these respective diatom-dominated communities. Our results indicate that information on diel patterns of photosynthesis and N uptake is required to evaluate accurately the stoichiometric balance of essential elements in sea ice microalgae.</t>
  </si>
  <si>
    <t>PROCTER &amp; GAMBLE CO, DEPT ENVIRONM SAFETY, IVORYDALE, OH 45217 USA; UNIV TENNESSEE, GRAD PROGRAM ECOL, KNOXVILLE, TN 37996 USA; UNIV SO CALIF, DEPT BIOL SCI, LOS ANGELES, CA 90089 USA</t>
  </si>
  <si>
    <t>Procter &amp; Gamble; University of Tennessee System; University of Tennessee Knoxville; University of Southern California</t>
  </si>
  <si>
    <t>PRISCU, JC (corresponding author), MONTANA STATE UNIV, DEPT BIOL SCI, BOZEMAN, MT 59717 USA.</t>
  </si>
  <si>
    <t>10.3354/meps070201</t>
  </si>
  <si>
    <t>FA146</t>
  </si>
  <si>
    <t>WOS:A1991FA14600009</t>
  </si>
  <si>
    <t>DUCHENE, JC</t>
  </si>
  <si>
    <t>GROWTH-RATE, FECUNDITY AND SPAWNING IN 2 SUB-ANTARCTIC POPULATIONS OF THELEPUS-SETOSUS (QUATREFAGES) (POLYCHAETA, TEREBELLIDAE)</t>
  </si>
  <si>
    <t>OPHELIA</t>
  </si>
  <si>
    <t>POLYCHAETA; TEREBELLIDAE; REPRODUCTION; GROWTH; THELEPUS-SETOSUS; SUB-ANTARCTIC</t>
  </si>
  <si>
    <t>PROVINCE</t>
  </si>
  <si>
    <t>Two populations of Thelepus setosus were collected from stations in the Morbihan Gulf, Kerguelen Archipelago (Subantarctic Province) in shallow water. The outer population spawns once a year, whereas up to 4 spawning periods were observed in the inner population. The relationship between fecundity, number of oocytes in the coelomic cavity and growth rate seems to be clear. Coulter counter measurements on coelomic oocytes show that the entire stock is spawned by the outer individuals in a single spawning period in spring, whereas in the inner population only part of the oocyte stock is used at each spawning. Comparisons between size and number of coelomic oocytes, cocoon size and number of eggs in the cocoons suggest that spawn fractioning in the inner population could be related to the ability of the glandular shields to produce sufficient mucus for building the cocoon and to a lack of synchronization of oocyte growth. Analysis of oocyte sizes in the coelomic cavity and within the cocoon suggests that the animal is able to sort and select the spawned oocytes.</t>
  </si>
  <si>
    <t>DUCHENE, JC (corresponding author), LAB ARAGO,F-66650 BANYULS SUR MER,FRANCE.</t>
  </si>
  <si>
    <t>OPHELIA PUBLICATIONS</t>
  </si>
  <si>
    <t>HELSINGOR</t>
  </si>
  <si>
    <t>STRANDPROMENADEN 5, DK-3000 HELSINGOR, DENMARK</t>
  </si>
  <si>
    <t>0078-5326</t>
  </si>
  <si>
    <t>Ophelia</t>
  </si>
  <si>
    <t>FP608</t>
  </si>
  <si>
    <t>WOS:A1991FP60800028</t>
  </si>
  <si>
    <t>BILYARD, GR</t>
  </si>
  <si>
    <t>DISTRIBUTIONS OF POLAR POLYCHAETES - TEST OF A HYPOTHESIS</t>
  </si>
  <si>
    <t>POLYCHAETA; DEPTH RANGES; ARCTIC OCEAN; ANTARCTIC OCEAN</t>
  </si>
  <si>
    <t>From the hypothesis that the relative fitness of species that forage over large areas increases as food supplies decrease, Jumars &amp; Fauchald (1977) predicted that polychaete species replacements should occur over short distances where gradients in ... food abundance are steep. They suggested that depth ranges of Arctic and Antarctic polychaetes be compared as one test of this prediction. Depth ranges of Antarctic species should exceed those of Arctic species because the depths over which similar quantities of food occur are greater in the Antarctic Ocean than in the Arctic Ocean. This paper compares the depth ranges of Arctic and Antarctic polychaete species graphically and statistically for four major polychaete feeding guilds, and for all polychaete species reported from these areas. Results indicate that mean depth ranges of Arctic and Antarctic polychaete species do not differ significantly (P &gt; 0.025) for surface deposit-feeders, subsurface deposit-feeders, filter-feeders, or carnivores, based on an experimentwise error rate of P &lt; 0.05. The mean depth range of all Antarctic polychaete species is significantly greater (P &lt; 0.025) than the mean depth range of all Arctic polychaete species, but the significant difference (P = 0.023) may partially reflect biases in sampling intensity between the two regions. At best, data on the depth ranges of Arctic and Antarctic species provide weak support for the prediction made by Jumars &amp; Fauchald (1977).</t>
  </si>
  <si>
    <t>BILYARD, GR (corresponding author), PACIFIC NW LAB, K6-55,POB 999, RICHLAND, WA 99352 USA.</t>
  </si>
  <si>
    <t>WOS:A1991FP60800050</t>
  </si>
  <si>
    <t>KNIGHTJONES, P; KNIGHTJONES, EW</t>
  </si>
  <si>
    <t>ECOLOGY AND DISTRIBUTION OF SERPULOIDEA (POLYCHAETA) ROUND SOUTH-AMERICA</t>
  </si>
  <si>
    <t>POLYCHAETA; SERPULIDAE; SPIRORBIDAE; ECOLOGY; ZOOGEOGRAPHY; SOUTH AMERICA</t>
  </si>
  <si>
    <t>SPIRORBIDAE</t>
  </si>
  <si>
    <t>At Rio nearly all spirorbids are Januinae or Pileolariinae, and there are many serpulids. In Patagonia all littoral spirorbids are Romanchellinae or Paralaeospirinae, some settling particularly on macroalgae. On the Pacific coast there are no Januinae, but at least nine spirobid species, the number per locality decreasing from seven at Puerto Montt to three at Lima. At Arica the antarctic spirorbid Nidificaria chilensis (Blanchard) overlaps with the tropical serpulid Hydroides crucigera Morch. The only other serpulid seen on that coast was Hyalopomatus nigropileata from diving collections near the Chonos glaciers. Absence from Chile of belt-forming serpulids (Spirobranchinae) and Januinae suggests that these subfamilies originated on warm eastern coasts after the Panama barrier emerged in the Pliocene.</t>
  </si>
  <si>
    <t>KNIGHTJONES, P (corresponding author), UNIV COLL SWANSEA,SCH BIOL SCI,MARINE RES GRP,SWANSEA SA2 8PP,W GLAM,WALES.</t>
  </si>
  <si>
    <t>WOS:A1991FP60800056</t>
  </si>
  <si>
    <t>DOYLE, P</t>
  </si>
  <si>
    <t>TEUTHID CEPHALOPODS FROM THE UPPER JURASSIC OF ANTARCTICA</t>
  </si>
  <si>
    <t>SQUID</t>
  </si>
  <si>
    <t>Two teuthid cephalopods, Trachyteuthis cf. hastiformis (Ruppell) and muensterellid gen. et sp. nov., are described from the Nordenskjold Formation (Upper Jurassic) of the northeastern Antarctic Peninsula. These specimens, the only recorded teuthids from Gondwana, are closely related to European species and suggest a more widespread distribution in the Late Jurassic than was previously known.</t>
  </si>
  <si>
    <t>DOYLE, P (corresponding author), NATL CONSERVANCY COUNCIL,NORTHMINSTER HOUSE,PETERBOROUGH PE1 1UA,ENGLAND.</t>
  </si>
  <si>
    <t>FE705</t>
  </si>
  <si>
    <t>WOS:A1991FE70500006</t>
  </si>
  <si>
    <t>Zahn, R; Mix, AC</t>
  </si>
  <si>
    <t>Zahn, Rainer; Mix, Alan C.</t>
  </si>
  <si>
    <t>BENTHIC FORAMINIFERAL δ18O IN THE OCEAN'S TEMPERATURE-SALINITY-DENSITY FIELD: CONSTRAINTS ON ICE AGE THERMOHALINE CIRCULATION</t>
  </si>
  <si>
    <t>OXYGEN-ISOTOPE ANALYSES; DEEP-WATER FORMATION; ATLANTIC-OCEAN; NORTH-ATLANTIC; ARCTIC-OCEAN; RATES; INTERMEDIATE; RECORD; MODE</t>
  </si>
  <si>
    <t>Benthic delta(18) data from 95 core sites are used to infer possible temperature-salinity (T-S) fields of the Atlantic and Pacific oceans at the Last Glacial Maximum (LGM). A constraint of stable density stratification yields logically consistent scenarios for both T and S. The solutions are not unique but are useful as a thinking tool. Using GEOSECS data, we solve for the modem relationship between delta O-18(water) (delta(w)) and salinity in the deep sea: delta(w) (SMOW) = 1.529 * S - 53.18. As a starting point, we assume that the slope of this equation applies to LGM conditions and predict delta O-18(calcite) (delta(c)) gradients in equilibrium with probable T-S fields of LGM deep and bottom waters. Benthic foraminiferal delta O-18 data from deep Pacific (2-4 km depth), and the bottom Atlantic (&gt; 4 km depth), are 0.1-0.2% lower than from the deep Atlantic (2-4 km depth) at the LGM. If the modem delta(w)-S slope applies, Atlantic deep and bottom waters were more dense than Pacific deep waters. This assumption would imply bottom waters both fresher (Delta S &gt; 0.5) and colder (Delta T similar to 3 degrees C) than overlying deep waters, in conflict with other data, suggesting ice age deep water much colder than at present. It is also possible that the observed delta(c) gradients are an artifact of laboratory intercalibration. If Atlantic deep and bottom water delta(c) values were similar to deep Pacific values, this would be consistent with the hypothesis of a stronger southern ocean versus North Atlantic source for deep-ocean ventilation at the LGM. Taking the observed gradients at face value, however, a solution could be that the LGM delta(w)-S slope in deep and bottom waters was higher than at present, conceivably because of a stronger contribution of salt to the deep ocean via more intense sea ice freezing. This would allow Pacific deep waters and Atlantic bottom waters to have a common source, again in the Antarctic. Both would be more dense than Atlantic deep waters, even though the deep waters were much colder than at present. To better constrain these inferences drawn from the spatial distribution of benthic delta O-18, we must reduce scatter in the delta O-18 data with more high-quality measurements in high sedimentation rate cores. This is especially true at bottom water sites. Also, we must intercalibrate mass spectrometers at different isotope laboratories more accurately, to insure our isotope data are compatible.</t>
  </si>
  <si>
    <t>[Mix, Alan C.] Oregon State Univ, Coll Oceanog, Corvallis, OR 97331 USA; [Zahn, Rainer] Univ British Columbia, Dept Oceanog, Vancouver, BC, Canada</t>
  </si>
  <si>
    <t>Oregon State University; University of British Columbia</t>
  </si>
  <si>
    <t>Zahn, R (corresponding author), GEOMAR, Wischhofstr 1-3,Gebaude 4, D-2300 Kiel 14, Germany.</t>
  </si>
  <si>
    <t>NSERC-Canada; National Science Foundation [OCE87-16856, ATM88-12640]</t>
  </si>
  <si>
    <t>NSERC-Canada(Natural Sciences and Engineering Research Council of Canada (NSERC)); National Science Foundation(National Science Foundation (NSF))</t>
  </si>
  <si>
    <t>We thank Michaela Knoll for her advice on physical oceanographic procedures. R.Z. appreciates discussions with Laurent Labeyrie during the Third International Conference on Paleoceanography in Cambridge, UK, September 1989, where parts of this study were presented. Reviews by Christina Ravelo and an anonymous reviewer were very helpful. Support for this study came from NSERC-Canada and the National Science Foundation (OCE87-16856 and ATM88-12640).</t>
  </si>
  <si>
    <t>10.1029/90PA01882</t>
  </si>
  <si>
    <t>V23JR</t>
  </si>
  <si>
    <t>WOS:000208339600001</t>
  </si>
  <si>
    <t>Miller, KG; Feigenson, MD; Wright, JD; Clement, BM</t>
  </si>
  <si>
    <t>Miller, Kenneth G.; Feigenson, Mark D.; Wright, James D.; Clement, Bradford M.</t>
  </si>
  <si>
    <t>MIOCENE ISOTOPE REFERENCE SECTION, DEEP SEA DRILLING PROJECT SITE 608: AN EVALUATION OF ISOTOPE AND BIOSTRATIGRAPHIC RESOLUTION</t>
  </si>
  <si>
    <t>RIO-GRANDE RISE; PLANKTONIC FORAMINIFERAL BIOSTRATIGRAPHY; SEAWATER SR-87/SR-86 CURVE; STABLE-ISOTOPE; OXYGEN-ISOTOPE; ATLANTIC OCEAN; PACIFIC-OCEAN; EOCENE; STRATIGRAPHY; MAGNETOSTRATIGRAPHY</t>
  </si>
  <si>
    <t>We developed an isotope (Sr-87/Sr-86, delta O-18) reference section for the uppermost Oligocene to lower upper Miocene (ca. 25-8 Ma) at Site 608 in the northeastern North Atlantic. This site contains the least ambiguous magnetostratigraphic record of Miocene polarity changes available, providing direct correlations to the Geomagnetic Polarity Time Scale (GPTS). We integrate biostratigraphic, magnetostratigraphic, Sr isotope, and stable isotope data to provide a reference section for Miocene isotope fluctuations. The direct correlation of isotopes and biostratigraphy to the Geomagnetic Polarity Time Scale (GPTS) provides relatively precise age estimates. We use these age estimates to evaluate the timing of first and last occurrences of planktonic foraminifera, and conclude that many of these are synchronous within a 0.5 m.y. resolution between subtropical Site 563 (33 degrees N) and high-latitude Site 608 (43 degrees N). In addition, we use this chronology to estimate the ages of previously established Miocene oxygen isotope Zones Mi1 through Mi7 and to compare the Sr isotope record at Site 608 with previously published Sr-87/Sr-86 records. We approximate latest Oligocene to early late Miocene (25-8 Ma) Sr isotope changes with two linear regressions. The rate of increase of Sr-87/Sr-86 was high from the latest Oligocene (similar to 25 Ma) to earliest middle Miocene (similar to 15 Ma), with an estimated rate of 0.000059/m.y. Our ability to reproduce Sr isotope measurements is +/- 0.000030 or better, yielding a stratigraphic resolution of as good as +/- 0.5 m.y. for this interval. The rate of change was much lower from about 15 to 8 Ma (on average, 0.000013/m.y.), yielding Sr isotope stratigraphic resolution of worse than +/- 2.3 m.y. The causes of the late Eocene to Miocene Sr-87/Sr-86 increases are not known. We speculate that a moderate Sr-87/Sr-86 increase (0.000030/m.y) which occurred during the late Eocene-latest Oligocene can be explained by intermittent glaciations and deglaciations of the Antarctic continent. These pulse-like changes in the input of glacial weathering products yield what appears to be a monotonic, linear increase. The increase in the frequency of glaciations during the latest Oligocene-early Miocene can explain the higher rate of change of Sr-87/Sr-86 at this time. We speculate that by the middle Miocene, the development of a permanent east Antarctica ice sheet resulted in decreased input of glacial weathering products and a lower rate of Sr-87/Sr-86 change.</t>
  </si>
  <si>
    <t>[Miller, Kenneth G.; Feigenson, Mark D.] Rutgers State Univ, Dept Geol Sci, New Brunswick, NJ 08903 USA; [Miller, Kenneth G.; Wright, James D.] Columbia Univ, Lamont Doherty Geol Observ, Palisades, NY 10964 USA; [Wright, James D.] Rutgers State Univ, Dept Geol Sci, New Brunswick, NJ 08903 USA; [Clement, Bradford M.] Florida Int Univ, Dept Geol, Miami, FL 33199 USA</t>
  </si>
  <si>
    <t>Rutgers University System; Rutgers University New Brunswick; Columbia University; Rutgers University System; Rutgers University New Brunswick; State University System of Florida; Florida International University</t>
  </si>
  <si>
    <t>Miller, KG (corresponding author), Rutgers State Univ, Dept Geol Sci, New Brunswick, NJ 08903 USA.</t>
  </si>
  <si>
    <t>Wright, James/AAF-7180-2019</t>
  </si>
  <si>
    <t>Clement, Bradford/0000-0003-1122-669X; Wright, James/0000-0001-5212-9146</t>
  </si>
  <si>
    <t>National Science Foundation [OCE87-00005, DDP 89-11810]; Chevron U.S.A</t>
  </si>
  <si>
    <t>National Science Foundation(National Science Foundation (NSF)); Chevron U.S.A</t>
  </si>
  <si>
    <t>Oxygen isotope studies on Site 608 are part of Ph.D. studies by J.D. Wright. D. Tyler (Rutgers) provided valuable discussions of the statistics. We thank G.D. Jones (Unocal), D.A. Hodell (U. Florida), and R. Koepnick (Mobil) for reviews; R.G. Fairbanks (L-DGO) and D.V. Kent for discussions; and M. E. Katz (L-DGO), C. Troskosky (Rutgers), and J. Zhang (Micropaleo. Press) for technical assistance. This work was supported by National Science Foundation grant OCE87-00005 DDP 89-11810 and Chevron U.S.A. This is Lamont-Doherty Geological Observatory contribution 4695.</t>
  </si>
  <si>
    <t>10.1029/90PA01941</t>
  </si>
  <si>
    <t>WOS:000208339600003</t>
  </si>
  <si>
    <t>HARBERT, W</t>
  </si>
  <si>
    <t>LATE NEOGENE RELATIVE MOTIONS OF THE PACIFIC AND NORTH-AMERICA PLATES</t>
  </si>
  <si>
    <t>TECTONICS</t>
  </si>
  <si>
    <t>UNITED-STATES; CENTRAL CALIFORNIA; SOUTHWEST PACIFIC; EARLY TERTIARY; SAN-ANDREAS; BASIN; STRESS; DEFORMATION; TECTONICS; FAULTS</t>
  </si>
  <si>
    <t>In this paper a new set of finite rotations describing the relative motion of the Pacific and North American plates during the last 10 m.y., incorporating recently published studies of the Pacific-Antarctic, Antarctic-Africa, and Africa-North America plate boundaries is presented. These finite rotations show that changes have occurred in Pacific-western North America motion at 2.48 Ma and between 3.40 and 3.9 Ma, resulting in increased compression along the Pacific-North America plate boundary. The most significant change in relative motion was of the latter age. During this change the predicted motion of the Pacific plate along the California coast changes from transform to transpressive, due to a clockwise rotation of the relative convergence vector by 12-degrees. This timing of the onset of transpression agrees well with a variety of geologic data along the California plate boundary, including the onset of compressive deformation in onshore and offshore sedimentary basins, formation of reverse faults and anticlines (which are parallel to strike-slip faults of the previous, more westerly directed azimuth of relative motion), a change in the orientation of the San Andreas fault, and formation of a set of new, more northerly trending strike-slip faults. In this model this change in relative motion is caused by a change in the absolute motion of the Pacific plate, due to the detachment of a slab beneath the Fiji Basin between 3.4 and 3.9 Ma. The detachment of this slab and the resultant change in overall Pacific plate torque resulted in a noncollisional orogeny along the California plate boundary. This study shows that minor adjustments in the motion of large oceanic plates, such as the Pacific plate, can have profound consequences on the preserved geologic record.</t>
  </si>
  <si>
    <t>HARBERT, W (corresponding author), UNIV PITTSBURGH,DEPT GEOL &amp; PLANETARY SCI,321 OLD ENGN HALL,PITTSBURGH,PA 15260, USA.</t>
  </si>
  <si>
    <t>Harbert, William/E-3502-2010</t>
  </si>
  <si>
    <t>Harbert, William/0000-0002-0205-5772</t>
  </si>
  <si>
    <t>0278-7407</t>
  </si>
  <si>
    <t>Tectonics</t>
  </si>
  <si>
    <t>10.1029/90TC02093</t>
  </si>
  <si>
    <t>EW769</t>
  </si>
  <si>
    <t>WOS:A1991EW76900001</t>
  </si>
  <si>
    <t>GOYET, C; BEAUVERGER, C; BRUNET, C; POISSON, A</t>
  </si>
  <si>
    <t>DISTRIBUTION OF CARBON-DIOXIDE PARTIAL-PRESSURE IN SURFACE WATERS OF THE SOUTHWEST INDIAN-OCEAN</t>
  </si>
  <si>
    <t>Using data from different seasons (July 1984 and February-March 1985), we describe the geographical, annual, and seasonal variability of the partial pressure of carbon dioxide (pCO2) in sea surface waters of the Southwest Indian Ocean. In Subtropical regions, we observed pCO2 values almost 45-mu-atm higher in summer than in winter. This variation is produced principally by the seasonal change of sea surface water temperature. In contrast, in the Subantarctic region, pCO2 values 25-mu-atm lower in summer than in winter in response to the predominant seasonal biological activity were observed. This characteristic phase change of the seasonal oceanic surface pCO2 signal with latitude appears to be a global phenomenon and is mirrored in the northern hemisphere. A comparison with GEOSECS data shows good agreement between our total CO2 profiles and the earlier observations. In the southern region of the Antarctic convergence, both the measured and calculated pCO2 values agree with those of the GEOSECS program, and confirm that this region of the ocean is probably a source of CO2 to the atmosphere throughout the year.</t>
  </si>
  <si>
    <t>GOYET, C (corresponding author), UNIV PARIS 06,PHYS CHIMIE MARINES LAB,4 PL JUSSIEU,TOUR 24-25 5EME ETAGE,F-75252 PARIS 5,FRANCE.</t>
  </si>
  <si>
    <t>10.1034/j.1600-0889.1991.00001.x</t>
  </si>
  <si>
    <t>EV517</t>
  </si>
  <si>
    <t>WOS:A1991EV51700001</t>
  </si>
  <si>
    <t>PITULKO, V</t>
  </si>
  <si>
    <t>ANCIENT ARCTIC HUNTERS</t>
  </si>
  <si>
    <t>ARCTIC &amp; ANTARCTIC RES INST,LENINGRAD,USSR</t>
  </si>
  <si>
    <t>Arctic &amp; Antarctic Research Institute</t>
  </si>
  <si>
    <t>PITULKO, V (corresponding author), LENINGRAD ARCHAEOL INST,DVORTSOVAJA NAB 18,LENINGRAD 191065,USSR.</t>
  </si>
  <si>
    <t>Pitulko, Vladimir/N-4009-2019</t>
  </si>
  <si>
    <t>JAN 31</t>
  </si>
  <si>
    <t>10.1038/349374a0</t>
  </si>
  <si>
    <t>Science Citation Index Expanded (SCI-EXPANDED); Social Science Citation Index (SSCI); Arts &amp; Humanities Citation Index (A&amp;HCI)</t>
  </si>
  <si>
    <t>EV514</t>
  </si>
  <si>
    <t>WOS:A1991EV51400031</t>
  </si>
  <si>
    <t>MIDWINTER, MJ; ARENDT, J</t>
  </si>
  <si>
    <t>ADAPTATION OF THE MELATONIN RHYTHM IN HUMAN-SUBJECTS FOLLOWING NIGHT-SHIFT WORK IN ANTARCTICA</t>
  </si>
  <si>
    <t>NEUROSCIENCE LETTERS</t>
  </si>
  <si>
    <t>MELATONIN; CIRCADIAN RHYTHM; NIGHTSHIFT WORK</t>
  </si>
  <si>
    <t>BRIGHT ARTIFICIAL-LIGHT; JET LAG; CIRCADIAN-RHYTHM; RE-ENTRAINMENT; PHASE-SHIFTS; WINTER</t>
  </si>
  <si>
    <t>Different environmental conditions, particularly daylength and intensity of natural light, may influence the ability of shiftworkers to adapt to the abrupt phase-shifts of 24 h time cues imposed by the nature of their work. We have investigated this problem in terms of the circadian rhythm of the pineal hormone melatonin in nightshift workers on the British Antarctic Survey Base at Halley (75-degrees-C South). Melatonin production was assessed by measurement of its major urinary metabolite 6-sulphatoxymelatonin (aMT6s) by radio-immunoassay in sequential urine samples collected for 48 h at weekly intervals. The acrophase of the melatonin rhythm was significantly delayed from 5.22 h.min to 14.54 h.min (summer) and 8.73 h.min to 13.23 h.min (winter) during a week of night-shift work. Readaptation of the rhythm following night-shift work was markedly slower during the Antarctic winter taking 3 weeks compared to summer where the baseline phase position was re-established after 1 week. Morning and evening treatment (08.00-09.00 h, 16.00-17.00 h) with bright (&gt; 2500 lux) full spectrum white light did not significantly modify this phenomenon in summer, but a trend to faster adaptation with light treatment was seen in winter. These observations are likely to be of importance to shift-workers in temperate zones. Further investigations of phase-shifting techniques, such as appropriately timed bright light and administration of melatonin itself, are indicated, particularly in relation to performance at work.</t>
  </si>
  <si>
    <t>UNIV SURREY,DEPT BIOCHEM,GUILDFORD GU2 5XH,SURREY,ENGLAND; RGIT SURVIVAL CTR LTD,BRITISH ANTARCT SURVEY,MED UNIT,ABERDEEN,SCOTLAND</t>
  </si>
  <si>
    <t>University of Surrey; UK Research &amp; Innovation (UKRI); Natural Environment Research Council (NERC); NERC British Antarctic Survey</t>
  </si>
  <si>
    <t>Midwinter, Mark/AAB-6527-2019</t>
  </si>
  <si>
    <t>Midwinter, Mark/0000-0003-1836-7137</t>
  </si>
  <si>
    <t>ELSEVIER SCI IRELAND LTD</t>
  </si>
  <si>
    <t>CLARE</t>
  </si>
  <si>
    <t>CUSTOMER RELATIONS MANAGER, BAY 15, SHANNON INDUSTRIAL ESTATE CO, CLARE, IRELAND</t>
  </si>
  <si>
    <t>0304-3940</t>
  </si>
  <si>
    <t>NEUROSCI LETT</t>
  </si>
  <si>
    <t>Neurosci. Lett.</t>
  </si>
  <si>
    <t>JAN 28</t>
  </si>
  <si>
    <t>10.1016/0304-3940(91)90856-O</t>
  </si>
  <si>
    <t>Neurosciences</t>
  </si>
  <si>
    <t>Neurosciences &amp; Neurology</t>
  </si>
  <si>
    <t>EY494</t>
  </si>
  <si>
    <t>WOS:A1991EY49400015</t>
  </si>
  <si>
    <t>PENG, TH; BROECKER, WS</t>
  </si>
  <si>
    <t>DYNAMIC LIMITATIONS ON THE ANTARCTIC IRON FERTILIZATION STRATEGY</t>
  </si>
  <si>
    <t>RADIOCARBON; OCEAN</t>
  </si>
  <si>
    <t>MARTIN et al. have proposed an ingenious means by which the rise in atmospheric CO2 content generated by the burning of fossil fuels and deforesation might be partially compensated. The idea is that plant production in the nutrient-rich surface waters of the Antarctic could be stimulated by the addition of dissolved iron, thereby reducing the CO2 partial pressure in these waters and allowing CO2 to flow from the atmosphere into the Antarctic Ocean. We have used a box model calibrated with transient tracer data to examine the dynamical aspects of this proposal, and conclude that after 100 years of totally successful fertilization the CO2 content of the atmosphere would be lowered by only 10 +/- 5% below what it would have been in the absence of fertilization. So if after 100 years the CO2 content of the atmosphere were 500 mu-atm without fertilization, it would be between 425 and 475 mu-atm with full fertilization. In other words, if our model calibration is correct, even if iron fertilization worked perfectly it would not significantly reduce the atmospheric CO2 content.</t>
  </si>
  <si>
    <t>COLUMBIA UNIV,LAMONT DOHERTY GEOL OBSERV,PALISADES,NY 10964</t>
  </si>
  <si>
    <t>PENG, TH (corresponding author), OAK RIDGE NATL LAB,DIV ENVIRONM SCI,OAK RIDGE,TN 37831, USA.</t>
  </si>
  <si>
    <t>JAN 17</t>
  </si>
  <si>
    <t>10.1038/349227a0</t>
  </si>
  <si>
    <t>ET519</t>
  </si>
  <si>
    <t>WOS:A1991ET51900050</t>
  </si>
  <si>
    <t>FUJIO, SZ; IMASATO, N</t>
  </si>
  <si>
    <t>DIAGNOSTIC CALCULATION FOR CIRCULATION AND WATER MASS MOVEMENT IN THE DEEP PACIFIC</t>
  </si>
  <si>
    <t>MERIDIONAL HEAT-TRANSPORT; WORLD OCEAN; SOUTH-PACIFIC; CURRENTS; SECTIONS; PASSAGE; MODEL; FLOW</t>
  </si>
  <si>
    <t>The steady circulation of the deep Pacific is estimated with a robust diagnostic model, which is internally constrained by hydrographic data. It is shown that the input data should be modified to fit the model in inverse proportion to the Coriolis parameter because a density field inconsistent with the model generates unrealistic geostrophic flows. The model reproduces most of the deep currents previously reported, such as the deep western boundary current east of New Zealand. In addition, as a new feature, the present model diagnoses an anticyclonic circulation around the East Pacific Rise. This circulation is discovered to be associated with a rise of isopycnals at middepth. Tracking of many particles in the diagnosed velocity field reveals that two water masses enter the Southwest Pacific Basin. One is the deep water of the South Indian Basin which enters through a gap to the south of New Zealand. The other is the upper water of the Antarctic Circumpolar Current; this water becomes dense near the Ross Sea and sinks into the deep Southeastern Pacific Basin. The anticyclonic circulation around the East Pacific Rise transports it to the Southwest Pacific Basin. These waters supply comparable volumes to the Southwest Pacific Basin; the residence time is estimated to be 86 years. The deep water in the Southwest Pacific Basin is brought northward rapidly by the deep western boundary current east of New Zealand; it takes only a few decades to move from the east of New Zealand to the North Pacific.</t>
  </si>
  <si>
    <t>KYOTO UNIV, FAC SCI, DEPT GEOPHYS, KYOTO 606, JAPAN</t>
  </si>
  <si>
    <t>Kyoto University</t>
  </si>
  <si>
    <t>JAN 15</t>
  </si>
  <si>
    <t>C1</t>
  </si>
  <si>
    <t>10.1029/90JC02130</t>
  </si>
  <si>
    <t>FD792</t>
  </si>
  <si>
    <t>WOS:A1991FD79200003</t>
  </si>
  <si>
    <t>JENKINS, A; DOAKE, CSM</t>
  </si>
  <si>
    <t>ICE-OCEAN INTERACTION ON RONNE ICE SHELF, ANTARCTICA</t>
  </si>
  <si>
    <t>MASS BALANCE; SHEET; STREAM; MODEL; SEA; CIRCULATION; WATER</t>
  </si>
  <si>
    <t>Detailed glaciological studies have been completed at 28 sites lying on an approximate flow line, extending 760 km across Ronne Ice Shelf. Parameters measured at each location include ice velocity, thickness, principal strain rates, surface elevation, temperature, and accumulation rate. The data have been used in a steady state model to derive the basal mass flux and the temperature profile with depth at each site, from the principles of mass and energy conservation. These calculations indicate basal melting in excess of 1 m yr-1 over the first 100 km of the flow line downstream of the grounding line, where the ice shelf is between 1200 m and 1600 m thick. The maximum melt rates in this region occur near the inland margin and exceed 4 m yr-1. Melting continues at a lesser rate over the next 200 km before freezing commences. Freezing then dominates up to the final 100 km before the ice front, resulting in the accumulation of a layer of basal sea ice up to 50 m thick. This is rapidly removed as melt rates increase to over 6 m yr-1 at the ice front. The cumulative effect of this pattern of basal accumulation and ablation is the wastage by melting of 85% of the mass discharged across the grounding line before it reaches the ice front. Supporting evidence for a layer of saline ice underlying the ice shelf is provided by the strength of basal radar reflections, observed during radio echo sounding of ice thickness. In the region where mass balance calculations suggest an accretion of basal sea ice, reflection coefficients are consistently low, ranging from -6 dB to -38 dB. Most of these weak reflections are believed to originate from the true base of the ice shelf, the additional energy loss being the result of increased attenuation of the radar signal within the saline layer. The derived pattern of basal melting and freezing is consistent with a simple model of sub-ice-shelf oceanic circulation, involving a deep thermohaline convection cell. Dense, saline water, which is formed over the continental shelf during winter when the sea surface freezes, drains into the deepest parts of the sub-ice-shelf cavity. At the inland margin, where this water mass comes into contact with the ice shelf, its temperature is 1-degrees-C above the local pressure freezing point. Melting of ice results, producing a buoyant outflow of cold, relatively fresh water, along the ice shelf base. Basal freezing occurs towards the ice front, where the ascending water becomes supercooled. This circulation has important implications for the production of Antarctic Bottom Water and for the response of the ice shelf to driving stresses, through the temperature dependent viscosity of ice.</t>
  </si>
  <si>
    <t>Jenkins, Adrian/IUN-2406-2023</t>
  </si>
  <si>
    <t>Jenkins, Adrian/0000-0002-9117-0616</t>
  </si>
  <si>
    <t>10.1029/90JC01952</t>
  </si>
  <si>
    <t>WOS:A1991FD79200006</t>
  </si>
  <si>
    <t>BONNER, N</t>
  </si>
  <si>
    <t>ANTARCTIC PROTECTION</t>
  </si>
  <si>
    <t>JAN 12</t>
  </si>
  <si>
    <t>ET275</t>
  </si>
  <si>
    <t>WOS:A1991ET27500039</t>
  </si>
  <si>
    <t>GREENE, CH; STANTON, TK; WIEBE, PH; MCCLATCHIE, S</t>
  </si>
  <si>
    <t>ACOUSTIC ESTIMATES OF ANTARCTIC KRILL</t>
  </si>
  <si>
    <t>WOODS HOLE OCEANOG INST,DEPT APPL OCEAN PHYS &amp; ENGN,WOODS HOLE,MA 02543; WOODS HOLE OCEANOG INST,DEPT BIOL,WOODS HOLE,MA 02543; DALHOUSIE UNIV,DEPT OCEANOG,HALIFAX B3H 4J1,NS,CANADA</t>
  </si>
  <si>
    <t>Woods Hole Oceanographic Institution; Woods Hole Oceanographic Institution; Dalhousie University</t>
  </si>
  <si>
    <t>GREENE, CH (corresponding author), CORNELL UNIV,OCEAN RESOURCES &amp; ECOSYST PROGRAM,ITHACA,NY 14853, USA.</t>
  </si>
  <si>
    <t>Wiebe, Peter/0000-0002-6059-4651</t>
  </si>
  <si>
    <t>JAN 10</t>
  </si>
  <si>
    <t>10.1038/349110a0</t>
  </si>
  <si>
    <t>ER418</t>
  </si>
  <si>
    <t>WOS:A1991ER41800036</t>
  </si>
  <si>
    <t>MARINO, BD; MCELROY, MB</t>
  </si>
  <si>
    <t>ISOTOPIC COMPOSITION OF ATMOSPHERIC CO2 INFERRED FROM CARBON IN C4 PLANT CELLULOSE</t>
  </si>
  <si>
    <t>PAST 2 CENTURIES; LEAF CONDUCTANCE; TREE RINGS; PARTIAL-PRESSURE; ANTARCTIC ICE; RECORD; DISCRIMINATION; FRACTIONATION; ASSIMILATION; DIOXIDE</t>
  </si>
  <si>
    <t>The isotopic composition of atmospheric carbon dioxide provides an important constraint for models of the global carbon cycle. It is shown that carbon in C4 plants preserves an isotopic record of the CO2 used in photosynthesis. Data for the maize plant Zea mays yield results for the isotopic composition of atmospheric CO2 consistent with measurements of modern air and air trapped in polar ice. Data from C4 plants may thus be used to extend the isotopic record of atmospheric CO2 into the past, complementing data from other sources.</t>
  </si>
  <si>
    <t>HARVARD UNIV, DIV APPL SCI, CAMBRIDGE, MA 02138 USA</t>
  </si>
  <si>
    <t>Harvard University</t>
  </si>
  <si>
    <t>MARINO, BD (corresponding author), HARVARD UNIV, DEPT EARTH &amp; PLANETARY SCI, CAMBRIDGE, MA 02138 USA.</t>
  </si>
  <si>
    <t>Marino, Bruno D.V./M-4650-2019; 欧阳, 冰洁/G-2925-2011</t>
  </si>
  <si>
    <t>Marino, Bruno D.V./0000-0001-9429-9610;</t>
  </si>
  <si>
    <t>10.1038/349127a0</t>
  </si>
  <si>
    <t>WOS:A1991ER41800048</t>
  </si>
  <si>
    <t>ZURER, P</t>
  </si>
  <si>
    <t>ANTARCTIC OZONE HOLE COULD DOUBLE IN SIZE</t>
  </si>
  <si>
    <t>CHEMICAL &amp; ENGINEERING NEWS</t>
  </si>
  <si>
    <t>0009-2347</t>
  </si>
  <si>
    <t>CHEM ENG NEWS</t>
  </si>
  <si>
    <t>Chem. Eng. News</t>
  </si>
  <si>
    <t>JAN 7</t>
  </si>
  <si>
    <t>10.1021/cen-v069n039.p007a</t>
  </si>
  <si>
    <t>Chemistry, Multidisciplinary; Engineering, Chemical</t>
  </si>
  <si>
    <t>Chemistry; Engineering</t>
  </si>
  <si>
    <t>EQ858</t>
  </si>
  <si>
    <t>WOS:A1991EQ85800008</t>
  </si>
  <si>
    <t>ANDERSON, JG; TOOHEY, DW; BRUNE, WH</t>
  </si>
  <si>
    <t>FREE-RADICALS WITHIN THE ANTARCTIC VORTEX - THE ROLE OF CFCS IN ANTARCTIC OZONE LOSS</t>
  </si>
  <si>
    <t>INSITU OBSERVATIONS; CHLORINE MONOXIDE; ER-2 AIRCRAFT; 72-DEGREES-S LATITUDE; VISIBLE SPECTROSCOPY; SPRING STRATOSPHERE; HYDROGEN-CHLORIDE; MCMURDO-STATION; LOW ALTITUDES; POLAR VORTEX</t>
  </si>
  <si>
    <t>How strong is the case linking global release of chlorofluorocarbons to episodic disappearance of ozone from the Antarctic stratosphere each austral spring? Three lines of evidence defining a link are (i) observed containment in the vortex of ClO concentrations two orders of magnitude greater than normal levels; (ii) in situ observations obtained during ten high-altitude aircraft flights into the vortex as the ozone hole was forming that show a decrease in ozone concentrations as ClO concentrations increased; and (iii) a comparison between observed ozone loss rates and those predicted with the use of absolute concentrations of ClO and BrO, the rate-limiting radicals in an array of proposed catalytic cycles. Recent advances in our understanding of the kinetics, photochemistry, and structural details of key intermediates in these catalytic cycles as well as an improved absolute calibration for ClO and BrO concentrations at the temperatures and pressures encountered in the lower antarctic stratosphere have been essential for defining the link.</t>
  </si>
  <si>
    <t>HARVARD UNIV,DEPT EARTH &amp; PLANETARY SCI,CAMBRIDGE,MA 02138; PENN STATE UNIV,DEPT METEOROL,UNIVERSITY PK,PA 16802</t>
  </si>
  <si>
    <t>Harvard University; Pennsylvania Commonwealth System of Higher Education (PCSHE); Pennsylvania State University; Pennsylvania State University - University Park</t>
  </si>
  <si>
    <t>ANDERSON, JG (corresponding author), HARVARD UNIV,DEPT CHEM,CAMBRIDGE,MA 02138, USA.</t>
  </si>
  <si>
    <t>Toohey, Darin W/A-4267-2008; Brune, William/U-7661-2017</t>
  </si>
  <si>
    <t>Toohey, Darin W/0000-0003-2853-1068; Brune, William/0000-0002-1609-4051</t>
  </si>
  <si>
    <t>JAN 4</t>
  </si>
  <si>
    <t>10.1126/science.251.4989.39</t>
  </si>
  <si>
    <t>EQ603</t>
  </si>
  <si>
    <t>WOS:A1991EQ60300023</t>
  </si>
  <si>
    <t>SCHOEBERL, MR; HARTMANN, DL</t>
  </si>
  <si>
    <t>THE DYNAMICS OF THE STRATOSPHERIC POLAR VORTEX AND ITS RELATION TO SPRINGTIME OZONE DEPLETIONS</t>
  </si>
  <si>
    <t>ANTARCTIC OZONE; POTENTIAL VORTICITY; INTERANNUAL VARIABILITY; WINTER STRATOSPHERE; TRANSPORT; EVOLUTION; SEPTEMBER; WARMINGS; MODEL; HOLE</t>
  </si>
  <si>
    <t>Dramatic springtime depletions of ozone in polar regions require that polar stratospheric air has a high degree of dynamical isolation and extremely cold temperatures necessary for the formation of polar stratospheric clouds. Both of these conditions are produced within the stratospheric winter polar vortex. Recent aircraft missions have provided new information about the structure of polar vortices during winter and their relation to polar ozone depletions. The aircraft data show that gradients of potential vorticity and the concentration of conservative trace species are large at the transition from mid-latitude to polar air. The presence of such sharp gradients at the boundary of polar air implies that the inward mixing of heat and constituents is strongly inhibited and that the perturbed polar stratospheric chemistry associated with the ozone hole is isolated from the rest of the stratosphere until the vortex breaks up in late spring. The overall size of the polar vortex thus limits the maximum areal coverage of the annual polar ozone depletions. Because it appears that this limit has not been reached for the Antarctic depletions, the possibility of future increases in the size of the Antarctic ozone hole is left open. In the Northern Hemisphere, the smaller vortex and the more restricted region of cold temperatures suggest that this region has a smaller theoretical maximum for column ozone depletion, about 40 percent of the currently observed change in the Antarctic ozone column in spring.</t>
  </si>
  <si>
    <t>UNIV WASHINGTON,DEPT ATMOSPHER SCI,SEATTLE,WA 98195</t>
  </si>
  <si>
    <t>University of Washington; University of Washington Seattle</t>
  </si>
  <si>
    <t>SCHOEBERL, MR (corresponding author), NASA,GODDARD SPACE FLIGHT CTR,GREENBELT,MD 20771, USA.</t>
  </si>
  <si>
    <t>10.1126/science.251.4989.46</t>
  </si>
  <si>
    <t>WOS:A1991EQ60300024</t>
  </si>
  <si>
    <t>C</t>
  </si>
  <si>
    <t>AGLIETTA, M; CASTAGNOLI, C; CASTELLINA, A; FUJII, R; FUKADA, Y; FULGIONE, W; GALEOTTI, P; HATANO, Y; HARA, T; KUSUNOSE, M; ODA, H; SAAVEDRA, O; SAITO, T; TRINCHERO, G; SASAKI, H; YAMAMOTO, I; YANAGITA, T; VERNETTO, S</t>
  </si>
  <si>
    <t>DUBLIN INST ADV STUDIES</t>
  </si>
  <si>
    <t>SEARCH FOR PRIMORDIAL ANTIMATTER WITH ANTARCTIC BALLOON FLIGHTS</t>
  </si>
  <si>
    <t>22ND INTERNATIONAL COSMIC RAY CONFERENCE, VOLS 1-5</t>
  </si>
  <si>
    <t>Proceedings Paper</t>
  </si>
  <si>
    <t>22ND INTERNATIONAL COSMIC RAY CONF</t>
  </si>
  <si>
    <t>AUG, 1991</t>
  </si>
  <si>
    <t>DUBLIN, IRELAND</t>
  </si>
  <si>
    <t>Fulgione, Walter/C-8255-2016</t>
  </si>
  <si>
    <t>Fulgione, Walter/0000-0002-2388-3809</t>
  </si>
  <si>
    <t>DUBLIN INST ADVANCED STUDIES</t>
  </si>
  <si>
    <t>DUBLIN</t>
  </si>
  <si>
    <t>1-85500-994-3</t>
  </si>
  <si>
    <t>B173</t>
  </si>
  <si>
    <t>B176</t>
  </si>
  <si>
    <t>Astronomy &amp; Astrophysics; Physics, Applied</t>
  </si>
  <si>
    <t>Conference Proceedings Citation Index - Science (CPCI-S)</t>
  </si>
  <si>
    <t>Astronomy &amp; Astrophysics; Physics</t>
  </si>
  <si>
    <t>BY11U</t>
  </si>
  <si>
    <t>WOS:A1991BY11U00208</t>
  </si>
  <si>
    <t>BARWICK, SW; HALZEN, F; LOWDER, DM; LYNCH, J; MILLER, T; MORSE, R; PRICE, PB; WESTPHAL, A; YODH, GB</t>
  </si>
  <si>
    <t>AMANDA - ANTARCTIC MUON AND NEUTRINO DETECTOR ARRAY</t>
  </si>
  <si>
    <t>D658</t>
  </si>
  <si>
    <t>D661</t>
  </si>
  <si>
    <t>WOS:A1991BY11U00726</t>
  </si>
  <si>
    <t>ROBBINS, LL; DONACHY, JE</t>
  </si>
  <si>
    <t>MINERAL REGULATING PROTEINS FROM FOSSIL PLANKTONIC-FORAMINIFERA</t>
  </si>
  <si>
    <t>ACS SYMPOSIUM SERIES</t>
  </si>
  <si>
    <t>PROLINE-RICH PHOSPHOPROTEIN; ORGANIC MATRIX; OYSTER SHELL; CRYSTAL-GROWTH; MOLLUSK SHELLS; ANTARCTIC FISH; BIOMINERALIZATION; CALCIFICATION; GLYCOPROTEINS; INVIVO</t>
  </si>
  <si>
    <t>Although the protozoan planktonic foraminifera are one of the major CaCO3 producers in the world's ocean, little is known about the primary structure of their skeletal organic matrix proteins which may play an important role in biomineralization. CaCO3 nucleation assays of test matrix proteins from two species of planktonic foraminifera, Orbulina universa and Pulleniatina obliquiloculata, demonstrate the involvement of at least one major protein in the regulation of mineralization by inhibiting calcium carbonate crystal nucleation. Amino acid compositional data indicate that this protein is composed of approximately 31% aspartic acid, 31% serine and 15% glycine. Additionally, approximately 14.5% of this protein consists of hydrophobic amino acid residues. The serine residues in these fossil proteins are nonphosphorylated. Preliminary data from Edman degradation of the protein reveals that the N-terminus is comprised of a sequence of at least 9 aspartic acids in P. obliquiloculata and 5 in O. universa. These data indicate that the protein is composed of a polyanionic domain at the N-terminus and a hydrophobic domain is postulated to exist based on compositional data.</t>
  </si>
  <si>
    <t>UNIV SO ALABAMA, DEPT BIOL SCI, MOBILE, AL 36688 USA</t>
  </si>
  <si>
    <t>University of South Alabama</t>
  </si>
  <si>
    <t>ROBBINS, LL (corresponding author), UNIV S FLORIDA, DEPT GEOL, TAMPA, FL 33620 USA.</t>
  </si>
  <si>
    <t>1155 16TH ST, NW, WASHINGTON, DC 20036 USA</t>
  </si>
  <si>
    <t>0097-6156</t>
  </si>
  <si>
    <t>1947-5918</t>
  </si>
  <si>
    <t>ACS SYM SER</t>
  </si>
  <si>
    <t>ACS Symp. Ser.</t>
  </si>
  <si>
    <t>EV849</t>
  </si>
  <si>
    <t>WOS:A1991EV84900010</t>
  </si>
  <si>
    <t>TURKIEWICZ, M; KALINOWSKA, H; GALAS, E</t>
  </si>
  <si>
    <t>AN ENDO-(1-]3)-BETA-GLUCANASE AND A COLLAGENOLYTIC SERINE PROTEINASE FROM EUPHAUSIA-SUPERBA DANA (ANTARCTIC KRILL)</t>
  </si>
  <si>
    <t>ACTA BIOCHIMICA POLONICA</t>
  </si>
  <si>
    <t>26TH ANNUAL MEETING OF THE POLISH BIOCHEMICAL SOC</t>
  </si>
  <si>
    <t>SEP, 1990</t>
  </si>
  <si>
    <t>GDANSK, POLAND</t>
  </si>
  <si>
    <t>PURIFICATION</t>
  </si>
  <si>
    <t>Two digestive enzymes from Antarctic krill: an endo-(1 --&gt; 3)-beta-glucanase and a serine proteinase which specifically cleaves native collagen were characterized with regard to their specificity and accommodation to acting at low temperatures. Their presence in the crustacean digestive apparatus proves that krill is an omnivorous organism, and this fact should be considered in estimations of its biomass stock.</t>
  </si>
  <si>
    <t>TURKIEWICZ, M (corresponding author), TECH UNIV LODZ,INST TECHN BIOCHEM,STEFANOWSKIEGO 4-10,PL-90924 LODZ,POLAND.</t>
  </si>
  <si>
    <t>Kalinowska, Halina/0000-0001-8902-0005</t>
  </si>
  <si>
    <t>WARSAW</t>
  </si>
  <si>
    <t>PASTEURA 3, 02-093 WARSAW, POLAND</t>
  </si>
  <si>
    <t>0001-527X</t>
  </si>
  <si>
    <t>ACTA BIOCHIM POL</t>
  </si>
  <si>
    <t>Acta Biochim. Pol.</t>
  </si>
  <si>
    <t>HH132</t>
  </si>
  <si>
    <t>WOS:A1991HH13200012</t>
  </si>
  <si>
    <t>MORESCALCHI, A; PISANO, E; STINGO, V</t>
  </si>
  <si>
    <t>ORTOLANI, G</t>
  </si>
  <si>
    <t>CYTOGENETICS OF ANTARCTIC ICE-FISHES (CHANNICHTHYIDAE)</t>
  </si>
  <si>
    <t>ACTA EMBRYOLOGIAE ET MORPHOLOGIAE EXPERIMENTALIS - NEW SERIES, VOL 12, NO 1</t>
  </si>
  <si>
    <t>36TH MEETING OF THE ITALIAN EMBRYOLOGY GROUP</t>
  </si>
  <si>
    <t>JUN 12-15, 1990</t>
  </si>
  <si>
    <t>PAVIA, ITALY</t>
  </si>
  <si>
    <t>HALOCYNTHIA ASSOC</t>
  </si>
  <si>
    <t>PALERMO</t>
  </si>
  <si>
    <t>Anatomy &amp; Morphology; Developmental Biology</t>
  </si>
  <si>
    <t>BW20N</t>
  </si>
  <si>
    <t>WOS:A1991BW20N00014</t>
  </si>
  <si>
    <t>FALUGI, C; FARALDI, G; TAGLIAFIERRO, G</t>
  </si>
  <si>
    <t>ULTRASTRUCTURAL AND IMMUNOHISTOCHEMICAL ASPECTS OF GAMETOGENESIS IN THE ANTARCTIC ICE-FISH, CHIONODRACO-HAMATUS (CHANNICHTYIDAE, TELEOSTEA)</t>
  </si>
  <si>
    <t>Falugi, Carla/I-3064-2019</t>
  </si>
  <si>
    <t>WOS:A1991BW20N00039</t>
  </si>
  <si>
    <t>MORESCALCHI, A; PISANO, E; STANYON, R; MORESCALCHI, MA</t>
  </si>
  <si>
    <t>CHROMOSOMES AND SEX DETERMINATION IN ANTARCTIC NOTOTHENIOID FISHES</t>
  </si>
  <si>
    <t>WOS:A1991BW20N00043</t>
  </si>
  <si>
    <t>WIACKOWSKI, K</t>
  </si>
  <si>
    <t>UROSTYLA-THOMPSONI JANKOWSKI, 1979 A LITTLE KNOWN MARINE CILIATE (CILIOPHORA, HYPOTRICHIDA)</t>
  </si>
  <si>
    <t>ACTA PROTOZOOLOGICA</t>
  </si>
  <si>
    <t>UROSTYLA-THOMPSONI; MARINE CILIATE</t>
  </si>
  <si>
    <t>The morphology and some basic morphogenetic characteristics of a little-known marine hypotrich of the genus Urostyla from the Baltic coast are presented. The species corresponds to the brief description of an antarctic hypotrich given by Thompson (1972) and named as Urostyla thompsoni by Jankowski (1979)</t>
  </si>
  <si>
    <t>WIACKOWSKI, K (corresponding author), JAGIELLO UNIV,INST ENVIRONM BIOL,DEPT HYDROBIOL,2A OLEANDRY ST,PL-30063 KRAKOW,POLAND.</t>
  </si>
  <si>
    <t>Wiackowski, Krzysztof/M-9664-2019; Wiackowski, Krzysztof/B-1710-2008</t>
  </si>
  <si>
    <t>Wiackowski, Krzysztof/0000-0001-6115-4212;</t>
  </si>
  <si>
    <t>NENCKI INST EXPERIMENTAL BIOLOGY</t>
  </si>
  <si>
    <t>UL PASTEURA3, 02-093 WARSAW, POLAND</t>
  </si>
  <si>
    <t>0065-1583</t>
  </si>
  <si>
    <t>ACTA PROTOZOOL</t>
  </si>
  <si>
    <t>Acta Protozool.</t>
  </si>
  <si>
    <t>FY188</t>
  </si>
  <si>
    <t>WOS:A1991FY18800010</t>
  </si>
  <si>
    <t>HAVE, P; NIELSEN, J; BOTNER, A</t>
  </si>
  <si>
    <t>THE SEAL DEATH IN DANISH WATERS 1988 .2. VIROLOGICAL STUDIES</t>
  </si>
  <si>
    <t>ACTA VETERINARIA SCANDINAVICA</t>
  </si>
  <si>
    <t>VIRUS INFECTION; PNEUMONIA; EPIZOOTIC</t>
  </si>
  <si>
    <t>HARBOR SEALS; PHOCA-VITULINA; DISTEMPER; VIRUS; MORBILLIVIRUS; HERPESVIRUS; INFECTION</t>
  </si>
  <si>
    <t>Mass abortions and high mortality were observed in harbour seals in Danish waters during 1988. Severe pneumonia and emphysema were typical clinical and post-mortem findings. Virological studies were carried out to identify the cause of the epidemic. Although seal herpesvirus (SeHV) was isolated in 23 of 114 animals this virus was subsequently found not to be the primary cause of the disease. Following the observation of seroconversion against canine distemper virus (CDV) in diseased seals (Osterhaus &amp; Vedder 1988) a CDV-like morbillivirus (phocine distemper virus, PDV) was identified in organs of diseased animals. It is concluded that the epidemic was caused by introduction of PDV into a highly susceptible population presumably free from morbillivirus infection. The origin of PDV remains unknown but evidence of prior morbillivirus infection has been found in arctic and antarctic seal populations.</t>
  </si>
  <si>
    <t>HAVE, P (corresponding author), STATE VET INST VIRUS RES,DK-4771 KALVEHAVE,DENMARK.</t>
  </si>
  <si>
    <t>DANSKE DYRLAEGEFORENING</t>
  </si>
  <si>
    <t>VANLOSE</t>
  </si>
  <si>
    <t>ROSENLUNDS ALLE 8, DK-2720 VANLOSE, DENMARK</t>
  </si>
  <si>
    <t>0044-605X</t>
  </si>
  <si>
    <t>ACTA VET SCAND</t>
  </si>
  <si>
    <t>Acta Vet. Scand.</t>
  </si>
  <si>
    <t>Veterinary Sciences</t>
  </si>
  <si>
    <t>HB876</t>
  </si>
  <si>
    <t>WOS:A1991HB87600010</t>
  </si>
  <si>
    <t>FLOYD, SR; TROMBKA, JI; EVANS, LG; STARR, R; SQUYRES, SW; SURKOV, YA; MOSKALEVA, LP; SCHEGLOV, O; MITUGOV, AG; RESTER, AC; BAMFORD, GJ; COLDWELL, RL; FELDMAN, WC; DRAKE, DM; SHARP, WE; DOMBROWSKI, JE</t>
  </si>
  <si>
    <t>AMER INST AERONAUT &amp; ASTRONAUT</t>
  </si>
  <si>
    <t>JOINT US-USSR LONG DURATION ANTARCTIC MARS CALIBRATION BALLOON (LAMB) MISSION</t>
  </si>
  <si>
    <t>AIAA INTERNATIONAL BALLOON TECHNOLOGY CONFERENCE: A COLLECTION OF TECHNICAL PAPERS</t>
  </si>
  <si>
    <t>INTERNATIONAL BALLOON TECHNOLOGY CONF</t>
  </si>
  <si>
    <t>OCT 08-10, 1991</t>
  </si>
  <si>
    <t>ALBUQUERQUE, NM</t>
  </si>
  <si>
    <t>AMER INST AERONAUTICS &amp; ASTRONAUTICS</t>
  </si>
  <si>
    <t>Engineering, Aerospace</t>
  </si>
  <si>
    <t>Engineering</t>
  </si>
  <si>
    <t>BW50N</t>
  </si>
  <si>
    <t>WOS:A1991BW50N00003</t>
  </si>
  <si>
    <t>MCCLINTOCK, JB; PEARSE, JS</t>
  </si>
  <si>
    <t>INTRODUCTION TO THE SYMPOSIUM - ANTARCTIC MARINE BIOLOGY</t>
  </si>
  <si>
    <t>AMERICAN ZOOLOGIST</t>
  </si>
  <si>
    <t>UNIV CALIF SANTA CRUZ,INST MARINE SCI,SANTA CRUZ,CA 95064; UNIV CALIF SANTA CRUZ,BIOL BOARD STUDIES,SANTA CRUZ,CA 95064</t>
  </si>
  <si>
    <t>University of California System; University of California Santa Cruz; University of California System; University of California Santa Cruz</t>
  </si>
  <si>
    <t>MCCLINTOCK, JB (corresponding author), UNIV ALABAMA,DEPT BIOL,UNIV STN,BIRMINGHAM,AL 35294, USA.</t>
  </si>
  <si>
    <t>AMER SOC ZOOLOGISTS</t>
  </si>
  <si>
    <t>1041 NEW HAMPSHIRE ST, LAWRENCE, KS 66044</t>
  </si>
  <si>
    <t>0003-1569</t>
  </si>
  <si>
    <t>AM ZOOL</t>
  </si>
  <si>
    <t>Am. Zool.</t>
  </si>
  <si>
    <t>FD123</t>
  </si>
  <si>
    <t>WOS:A1991FD12300001</t>
  </si>
  <si>
    <t>GARRISON, DL</t>
  </si>
  <si>
    <t>ANTARCTIC SEA ICE BIOTA</t>
  </si>
  <si>
    <t>MICROBIAL COMMUNITIES; EUPHAUSIA-SUPERBA; WEDDELL SEA; PACK-ICE; BACTERIAL PRODUCTION; ALGAL ASSEMBLAGES; MCMURDO SOUND; ARTHUR HARBOR; BOTTOM-ICE; BEHAVIOR</t>
  </si>
  <si>
    <t>The sea ice surrounding Antarctica provides an extensive habitat for organisms ranging in size from bacteria to marine birds and mammals. Historically, most of the ecological work on the ice biota has focused in the nearshore land-fast ice. Only in the last decade have there been comparable studies in the deep-water pack ice regions. These studies have indicated that there are fundamental differences in structural and physical characteristics of fast and pack ice that are a result of differing physical regimes in near-shore and oceanic regions. Other physical processes act to create heterogeneity within the ice habitat that can range from geographic and regional scales of patchiness to a pronounced vertical gradient within ice floes. The conspicuous patterns in the distribution of the ice biota can be explained largely by these physical processes. Over 200 species have been reported living on, in, or in association with Antarctic sea ice. The ice biota includes bacteria, a variety of algae, heterotrophic protozoans and small metazoans. The diatom assemblages are the only taxonomic group that is known well enough to make comparisons among the various habitats. Studies by a number of workers suggest some specific diatom assemblages along with occurrence of species that are widely-distributed in both ice and plankton. Ice may also serve as a temporary habitat for species that also comprise planktonic communities, so that providing a seed population for ice edge plankton blooms may be an important role of the ice biota. Trophic interactions among organisms in ice suggest that the ice assemblage is a true community with a well-developed microbial food web. The ice microbial community may be an important part of the Antarctic marine food web because large consumers from the adjacent planktonic and benthic communities appear to feed on the ice biota.</t>
  </si>
  <si>
    <t>SOC INTEGRATIVE COMPARATIVE BIOLOGY</t>
  </si>
  <si>
    <t>MCLEAN</t>
  </si>
  <si>
    <t>1313 DOLLEY MADISON BLVD, NO 402, MCLEAN, VA 22101 USA</t>
  </si>
  <si>
    <t>WOS:A1991FD12300003</t>
  </si>
  <si>
    <t>QUETIN, LB; ROSS, RM</t>
  </si>
  <si>
    <t>BEHAVIORAL AND PHYSIOLOGICAL-CHARACTERISTICS OF THE ANTARCTIC KRILL, EUPHAUSIA-SUPERBA</t>
  </si>
  <si>
    <t>SEA ICE; SOUTHERN-OCEAN; SINKING RATES; PACK-ICE; DANA; CRUSTACEA; COPEPODS; ABUNDANCE; HISTORY; EMBRYOS</t>
  </si>
  <si>
    <t>The antarctic krill, Euphausia superba, is considered a success in the intensely seasonal environment of the Southern Ocean because of its abundance and central role as an important food item for many of the larger carnivores in the ecosystem. The behavioral and physiological characteristics that foster this success are: (1) the ability to find concentrations of food in several types of habitat and efficiently exploit whatever food is available; (2) the close correspondence of the life cycle with seasonal cycles of food availability; and (3) a combination of physiological mechanisms that enable krill to survive the long winter period of low food availability. We evaluated the relative importance of the following four major winter-over mechanisms that have been proposed for adult krill west of the Antarctic Peninsula. The three-fold reduction in metabolic rate is the most important winter-over mechanism for these adults, although lipid utilization and shrinkage also help satisfy energy requirements in the winter. Alternate food sources did not appear to contribute significantly as a winter energy source. However, the extent, predictability and complexity of the ice cover in a region during winter may have a great influence on the relative importance of these winter-over mechanisms for different populations. Ice cover in the waters west of the Antarctic Peninsula is unpredictable and smooth surfaced when it occurs, providing the krill with little refuge from predation. In multi-year pack ice of the Weddell Sea, however, ice cover is predictable and extensive, and there is a complex undersurface that provides hiding places. In this multi-year ice, adult krill have been observed under the ice feeding, whereas west of the Antarctic Peninsula most adult krill are in the water column in the winter and are not feeding. The balance between acquiring energy and avoiding predation may be different in these two regions in the winter because of differences in predictability and complexity of the ice cover.</t>
  </si>
  <si>
    <t>QUETIN, LB (corresponding author), UNIV CALIF SANTA BARBARA,INST MARINE SCI,SANTA BARBARA,CA 93106, USA.</t>
  </si>
  <si>
    <t>WOS:A1991FD12300005</t>
  </si>
  <si>
    <t>PEARSE, JS; MCCLINTOCK, JB; BOSCH, I</t>
  </si>
  <si>
    <t>REPRODUCTION OF ANTARCTIC BENTHIC MARINE-INVERTEBRATES - TEMPOS, MODES, AND TIMING</t>
  </si>
  <si>
    <t>LARVAL DEVELOPMENT; ODONTASTER-VALIDUS; CALORIC CONTENT; MCMURDO SOUND; SEA; ASTEROIDS; ISLAND; WATER; ECHINODERMATA; PENINSULA</t>
  </si>
  <si>
    <t>Work on the life histories of common antarctic benthic marine invertebrates over the past several decades demands a revision of several widely held paradigms. First, contrary to expectations derived from work on temperate species, there is little or no evidence for temperature adaptation with respect to reproduction (gametogenesis), development, and growth. It remains to be determined whether the slow rates of these processes reflect some inherent inability to adapt to low temperatures, or are a response to features of the antarctic marine environment not directly related to low temperature, such as low food resources. Secondly, contrary to the widely accepted opinion designated as Thorson's rule, pelagic development is common in many groups of shallow-water marine invertebrates. In fact in some groups, such as asteroids, pelagic development is as prevalent in McMurdo Sound, the southern-most open-water marine environment in the world, as in central California. In other taxonomic groups, especially gastropods, there does seem to be a genuine trend toward non-pelagic development from tripical to antarctic latitudes. Although this trend has been predicted by theoretical models, its underlying causes appear to be group specific rather than general. Thirdly, pelagic lecithotrophic development, often considered to be of negligible importance, occurs in many shallow-water antarctic marine macroinvertebrates. Pelagic lecithotrophy may be an adaptation to a combination of poor food conditions in antarctic waters most of the year and slow rates of development. Nevertheless, some of the most abundant and widespread antarctic marine invertebrates have pelagic planktotrophic larvae that take very long to complete development to metamorphosis. These species are particularly prevalent in productive regions of shallow water ( &lt; 30 m), which are frequently disturbed by anchor ice formation, and the production of numerous pelagic planktotrophic larvae may represent a strategy for colonization. Although planktotrophic larvae tend to be seasonal in occurrence, their production is not linked particularly closely to the mid-summer pulse of phytoplankton production. These larvae show no evidence of starvation, even during times when phytoplankton abundance is very low, and they may depend on unusual sources of food, such as bacteria. How they escape the selective conditions that apparently led to a predominance of non-feeding modes of development in antarctic marine invertebrates remains as a major challenge for antarctic marine biology.</t>
  </si>
  <si>
    <t>UNIV CALIF SANTA CRUZ, BIOL BOARD STUDIES, SANTA CRUZ, CA 95064 USA; UNIV ALABAMA, DEPT BIOL, BIRMINGHAM, AL 35294 USA; HARBOR BRANCH INST INC, DEPT LARVAL ECOL, FT PIERCE, FL 34946 USA</t>
  </si>
  <si>
    <t>University of California System; University of California Santa Cruz; University of Alabama System; University of Alabama Birmingham</t>
  </si>
  <si>
    <t>PEARSE, JS (corresponding author), UNIV CALIF SANTA CRUZ, INST MARINE SCI, SANTA CRUZ, CA 95064 USA.</t>
  </si>
  <si>
    <t>WOS:A1991FD12300006</t>
  </si>
  <si>
    <t>CLARKE, A</t>
  </si>
  <si>
    <t>WHAT IS COLD ADAPTATION AND HOW SHOULD WE MEASURE IT</t>
  </si>
  <si>
    <t>ANTARCTIC FISHES; LOW-TEMPERATURE; BODY-MASS; RESPIRATION; WATER; GLYCOPEPTIDES; MICROTUBULES; ZOOPLANKTON; MOTILITY; TUBULINS</t>
  </si>
  <si>
    <t>Cold adaptation encompasses all those aspects of an organism's physiology that allow it to live in polar regions. With the exception of the special case of the need to avoid freezing, it is therefore merely a specific example of the more general temperature compensation needed by all marine organisms. Temperature compensation is a form of homeostasis; the extent to which a given organism has achieved this can only be assessed in those processes which can be studied at the molecular level. Recent studies of polar organisms, primarily fish, have indicated that compensation is not always perfect. Studies of complex integrated processes such as growth or respiration do not necessarily give useful information concerning cold adaptation. Growth, for example, may show compensation at the molecular level but still be slow for other reasons (for example, resource limitation). Respiration is a particularly misleading indicator of temperature compensation, primarily because it represents the summation of many processes each of which may react differently to temperature. The use of respiration rate to assess temperature compensation should be abandoned forthwith.</t>
  </si>
  <si>
    <t>CLARKE, A (corresponding author), NERC,BRITISH ANTARCTIC SURVEY,HIGH CROSS,MADINGLEY RD,CAMBRIDGE CB3 0ET,ENGLAND.</t>
  </si>
  <si>
    <t>WOS:A1991FD12300007</t>
  </si>
  <si>
    <t>EASTMAN, JT</t>
  </si>
  <si>
    <t>EVOLUTION AND DIVERSIFICATION OF ANTARCTIC NOTOTHENIOID FISHES</t>
  </si>
  <si>
    <t>HARPAGIFER-BISPINIS; PLEURAGRAMMA-ANTARCTICUM; PAGOTHENIA-BORCHGREVINKI; MCMURDO SOUND; PISCES; BUOYANCY; SEA; ADAPTATIONS; PENINSULA; BEHAVIOR</t>
  </si>
  <si>
    <t>Antarctica supported fossil ichthyofaunas during the Devonian, Jurassic, Cretaceous and Eocene/Oligocene. These faunas are not ancestral to each other, nor are they related to any component of the modern fauna. About one hundred species of notothenioids dominate a modern fauna of over 200 species of bottom fishes. This highly endemic perciform suborder is not represented in the fossil record of Antarctica. Notothenioids may have evolved in situ on the margins of the Antarctic contient while gradually adapting to cooling conditions during the Tertiary. Cladistic studies indicate that notothenioids are a monophyletic group, but a sister group has not been identified among perciform fishes. With relatively few non-notothenioid fishes in Antarctic waters, notothenioids fill ecological roles normally occupied by taxonomically diverse fishes in temperate waters. There are six notothenioid families: Bovichtidae, Nototheniidae, Harpagiferidae, Artedidraconidae, Bathydraconidae and Channichthyidae. Aspects of their biology are briefly considered with emphasis on the Nototheniidae, the most speciose family. Evolutionary diversification within this family allows recognition of species which are pelagic, cryopelagic, benthopelagic and benthic.</t>
  </si>
  <si>
    <t>EASTMAN, JT (corresponding author), OHIO STATE UNIV,DEPT ZOOL &amp; BIOMED SCI,COLUMBUS,OH 43210, USA.</t>
  </si>
  <si>
    <t>WOS:A1991FD12300008</t>
  </si>
  <si>
    <t>HUNT, GL</t>
  </si>
  <si>
    <t>MARINE ECOLOGY OF SEABIRDS IN POLAR OCEANS</t>
  </si>
  <si>
    <t>KRILL EUPHAUSIA-SUPERBA; SOUTHEASTERN BERING SEA; THICK-BILLED MURRES; BARROW STRAIT AREA; ICE-EDGE ZONE; SOUTHERN-OCEAN; HABITAT USE; CHINSTRAP PENGUINS; BLACK GUILLEMOTS; PRIBILOF ISLANDS</t>
  </si>
  <si>
    <t>Patterns of seabird species' distributions differ between the Antarctic and the Arctic. In the Antarctic, distributions are annular or latitudinal, with strong similarities in species composition of seabird communities in all ocean basins at a given latitude. In the Arctic, communities are arranged meridionally, and show strong differences between ocean basins and, at a given latitude, between sides of ocean basins. these differences between the seabird communities in the Northern Hemisphere and the Southern Hemisphere reflect differences in the patterns of flow of major ocaen current systems. At smaller spatial scales, in both hemispheres the species composition of seabird communities is sensitive to changes in watermass characteristics. The distribution of avian biomass is affected by both physical and biological features of the ocean. In the Antarctic, much seabird foraging is over deep water, and within-season, small-scale patchiness in prey abundance and availability in ice-free waters is likely to be controlled primarily by the behavior of the prey, rather than by physical features. Thus, prey availability may be unpredictable in time and space. In contrast, in the Northern Hemisphere, most seabird foraging is concentrated over shallow continental shelves, where currents interact with bathymetry to produce predictable physical features capable of concentrating prey or making prey more easily harvested by seabirds. Ice cover appears to be the most important physical feature in the Antarctic. An entire community of birds is specialized to use prey taken near the ice edge. These prey consist of a variety of species, some of which are normally found much deeper in the water than the birds taking them can dive. The open-water portion of the marginal ice zone is also an important foraging habitat for Antarctic marine birds. In the Arctic, a food web based on underice algae is used by marine birds, but few if any data exist on avian use of the open water segment of the marginal ice zone. Recent simultaneous surveys of birds and their prey indicate that only rarely does the small-scale abundance of birds match that of their prey; correlations between predators and prey are generally stronger at larger scales. Evidence is accumulating in the Antarctic that the largest aggregations of krill may be disproportionately important to foraging seabirds.</t>
  </si>
  <si>
    <t>HUNT, GL (corresponding author), UNIV CALIF IRVINE,DEPT ECOL &amp; EVOLUT BIOL,IRVINE,CA 92717, USA.</t>
  </si>
  <si>
    <t>Hunt, George/V-9423-2019; Bond, Alexander L/A-3786-2010</t>
  </si>
  <si>
    <t>Hunt, George/0000-0001-8709-2697</t>
  </si>
  <si>
    <t>WOS:A1991FD12300010</t>
  </si>
  <si>
    <t>SINIFF, DB</t>
  </si>
  <si>
    <t>AN OVERVIEW OF THE ECOLOGY OF ANTARCTIC SEALS</t>
  </si>
  <si>
    <t>LEPTONYCHOTES-WEDDELLI; LOBODON-CARCINOPHAGUS; CRABEATER SEALS; SOUTH GEORGIA; ARCTOCEPHALUS</t>
  </si>
  <si>
    <t>Four species of seals occupy the pack-ice region of the oceans surrounding the Antarctic Continent. These seals include the crabeater (Lobodon carcinophagus), Leopard (Hydrurga leptonyx), weddell (Leptonychotes weddellii), and ross and are true seals with special adaptations for living in the pack-ice region. Two other seal species, the southern elephant seal (Mirounga leonina) and the fur seal (Arctocephalus gazella) (the only eared seal of this region) generally occur further to the north and use land rather than ice during the period of birth of young. This paper reviews the status of these species, and examines the general ecology of the four species that inhabit the pack-ice zone. In general, the four species that occupy the pack-ice zone have specialized in habitats and habits so that little overlap in diets or habitat use exist among these species. The exception is the interaction between the leopard and the crabeater which occupy the same regions and eat krill (Euphausia superba), particularly during the winter. The impact of the potential harvest of krill by man on these species is discussed. Further, the impact that recovery of the large baleen whales that feed in this region during the summer is discussed with regard to the changes that might occur as competition for krill by the large vertebrate species increases.</t>
  </si>
  <si>
    <t>SINIFF, DB (corresponding author), UNIV MINNESOTA,DEPT ECOL EVOLUT &amp; BEHAV,MINNEAPOLIS,MN 55455, USA.</t>
  </si>
  <si>
    <t>WOS:A1991FD12300011</t>
  </si>
  <si>
    <t>PEARSE, JS; BOSCH, I; PEARSE, VB; BASCH, LV</t>
  </si>
  <si>
    <t>BACTERIVORY BY BIPINNARIAS - IN THE ANTARCTIC BUT NOT IN CALIFORNIA</t>
  </si>
  <si>
    <t>UNIV CALIF SANTA CRUZ,SANTA CRUZ,CA 95064</t>
  </si>
  <si>
    <t>University of California System; University of California Santa Cruz</t>
  </si>
  <si>
    <t>A6</t>
  </si>
  <si>
    <t>GV285</t>
  </si>
  <si>
    <t>WOS:A1991GV28500020</t>
  </si>
  <si>
    <t>SLATTERY, M; MCCLINTOCK, JB; HEINE, J; WESTON, J</t>
  </si>
  <si>
    <t>CHEMICAL DEFENSE, BIOCHEMICAL-COMPOSITION AND ENERGETIC CONTENT OF 3 ANTARCTIC OPISTHOBRANCHS</t>
  </si>
  <si>
    <t>UNIV ALABAMA,BIRMINGHAM,AL 35294; MOSS LANDING MARINE LABS,MOSS LANDING,CA 95039</t>
  </si>
  <si>
    <t>University of Alabama System; University of Alabama Birmingham; Moss Landing Marine Laboratories</t>
  </si>
  <si>
    <t>A26</t>
  </si>
  <si>
    <t>WOS:A1991GV28500098</t>
  </si>
  <si>
    <t>WELBORN, JR; MANAHAN, DT</t>
  </si>
  <si>
    <t>BIOCHEMICAL RESPONSES OF ANTARCTIC ASTEROID LARVAE TO DISSOLVED ORGANIC-MATTER</t>
  </si>
  <si>
    <t>UNIV SO CALIF,DEPT BIOL SCI,LOS ANGELES,CA 90089</t>
  </si>
  <si>
    <t>WOS:A1991GV28500009</t>
  </si>
  <si>
    <t>SAZHIN, SS; BULLOUGH, K; SMITH, AJ; SAXTON, JM</t>
  </si>
  <si>
    <t>THE INFLUENCE OF THE RING CURRENT ON WHISTLER GROUP DELAY TIME IN THE MAGNETOSPHERE</t>
  </si>
  <si>
    <t>PROPAGATION; MODEL; PLASMA; FIELD</t>
  </si>
  <si>
    <t>An approximate analytical model of the magnetic field of the ring current is proposed. This field is assumed to be perpendicular to the magnetic dipole equator with its value depending on the crossing point distance of the field line from the centre of the Earth (r0) and the D(st) index measured at the Earth's surface near the equator. This model of the magnetic field of the ring current is used to obtain an estimate of the perturbation of whistler-mode group velocity and group delay time due to the ring current. An explicit expression for the perturbation of whistler-mode group delay time (DELTA-t(g)) is derived in the form of a simple integral. DELTA-t(g) calculated within our model is shown to agree within an accuracy of about 30% with the results of more rigorous analysis. It is pointed out that the influence of the ring current on whistler group delay time is about an order of magnitude larger at L = 3.5 than at L = 2.4. However, even in the latter case this influence is comparable to other perturbations of whistler group delay time and should be taken into account when interpreting whistler frequency/time profiles and group delay times of whistler-mode signals from ground-based VLF transmitters.</t>
  </si>
  <si>
    <t>BRITISH ANTARCTIC SURVEY,CAMBRIDGE CB3 0ET,ENGLAND; UNIV MANCHESTER,DEPT GEOL,MANCHESTER M13 9PL,LANCS,ENGLAND</t>
  </si>
  <si>
    <t>UK Research &amp; Innovation (UKRI); Natural Environment Research Council (NERC); NERC British Antarctic Survey; University of Manchester</t>
  </si>
  <si>
    <t>SAZHIN, SS (corresponding author), UNIV SHEFFIELD,DEPT PHYS,SHEFFIELD S3 7RH,S YORKSHIRE,ENGLAND.</t>
  </si>
  <si>
    <t>Sazhin, Sergei/D-8027-2011</t>
  </si>
  <si>
    <t>JAN</t>
  </si>
  <si>
    <t>FA436</t>
  </si>
  <si>
    <t>WOS:A1991FA43600003</t>
  </si>
  <si>
    <t>UDISTI, R; BARBOLANI, E; PICCARDI, G</t>
  </si>
  <si>
    <t>DETERMINATION OF SOME ORGANIC AND INORGANIC SUBSTANCES PRESENT AT PPB LEVEL IN ANTARCTIC SNOW AND ICE BY ION CHROMATOGRAPHY</t>
  </si>
  <si>
    <t>ANNALI DI CHIMICA</t>
  </si>
  <si>
    <t>MEETING ON ENVIRONMENTAL IMPACT IN ANTARCTICA</t>
  </si>
  <si>
    <t>JUN 08-09, 1990</t>
  </si>
  <si>
    <t>ROME, ITALY</t>
  </si>
  <si>
    <t>SEA-SALT SULFATE; METHANESULFONIC-ACID; MARINE ATMOSPHERE; DIMETHYL SULFIDE; SULFUR-DIOXIDE; ACETIC-ACID; AEROSOL; PHYTOPLANKTON; PRECIPITATION; FORMATE</t>
  </si>
  <si>
    <t>An ion chromatographic method for the determination of some components at trace levels in snow and ice samples collected during the Italian Antarctic Expedition 1987-88 is developed. The separation of fluorides, acetates, propionates, formiates and methansulphonates and their determination at concentrations lower than 1-mu-g/l is achieved using Na2B4O7 as eluent in the gradient mode. Cluster analysis carried out for the components whose diffusion is mainly atmospheric shows good correlations within different classes of compounds. The contribution of methansulphonic acid, which is an index of marine biological activity, to the natural cycle of the sulphur compounds has been evaluated together with the percentage of the organic contribution to the total anionic charge in the snow precipitation.</t>
  </si>
  <si>
    <t>UNIV FIRENZE,DIPARTIMENTO SANITA PUBBL EPIDEMIOL &amp; CHIM ANALIT AMBIENTALE,VIA G CAPPONI 9,I-50100 FLORENCE,ITALY; UNIV FLORENCE,DIPARTIMENTO SCI SUOLO &amp; NUTR PIANTA,I-50121 FLORENCE,ITALY</t>
  </si>
  <si>
    <t>University of Florence; University of Florence</t>
  </si>
  <si>
    <t>Udisti, Roberto/M-7966-2015</t>
  </si>
  <si>
    <t>Udisti, Roberto/0000-0003-4440-8238</t>
  </si>
  <si>
    <t>SOC CHIMICA ITALIANA</t>
  </si>
  <si>
    <t>ROME</t>
  </si>
  <si>
    <t>VIALE LIEGI 48, I-00198 ROME, ITALY</t>
  </si>
  <si>
    <t>0003-4592</t>
  </si>
  <si>
    <t>ANN CHIM-ROME</t>
  </si>
  <si>
    <t>Ann. Chim.</t>
  </si>
  <si>
    <t>7-8</t>
  </si>
  <si>
    <t>Chemistry, Analytical; Environmental Sciences</t>
  </si>
  <si>
    <t>Chemistry; Environmental Sciences &amp; Ecology</t>
  </si>
  <si>
    <t>HB916</t>
  </si>
  <si>
    <t>WOS:A1991HB91600005</t>
  </si>
  <si>
    <t>MENTASTI, E; PORTA, V; ABOLLINO, O; SARZANINI, C</t>
  </si>
  <si>
    <t>METAL TRACE DETERMINATION IN SEAWATER SAMPLES FROM ANTARCTICA .2.</t>
  </si>
  <si>
    <t>ONLINE PRECONCENTRATION; SPECTROMETRY</t>
  </si>
  <si>
    <t>A series of metal ion traces, in Antarctic Seawater (Ross Bay), have been determined using ICP atomic emission spectroscopy. In order to obtain the sensitivity required, enrichment procedures based on precomplexation/adsorption on a minicolumn have been optimized and adopted. Such procedures allow a closed-loop on-line treatment of the sample which ensures very limited alteration of the sample. For the retention of metal traces, 8-hydroxyquinoline (8-Oxine) or 1-(2-thiazolylazo)-2-naphthol (TAN) were used in conjunction with Amberlite XAD-2 resin. Precision, accuracy, blanks and detection limits of the procedures optimized are discussed.</t>
  </si>
  <si>
    <t>MENTASTI, E (corresponding author), UNIV TURIN,DIPARTMENTO CHIM ANALIT,VIA P GIURIA 5,I-10125 TURIN,ITALY.</t>
  </si>
  <si>
    <t>WOS:A1991HB91600006</t>
  </si>
  <si>
    <t>CAPELLI, R; MINGANTI, V; FIORENTINO, F; DEPELLEGRINI, R</t>
  </si>
  <si>
    <t>MERCURY AND SELENIUM IN ADAMUSSIUM-COLBECKI AND PAGOTHENIA-BERNACCHII FROM THE ROSS SEA (ANTARCTICA) COLLECTED DURING ITALIAN EXPEDITION 1988-89</t>
  </si>
  <si>
    <t>Concentrations of mercury (total and organic) and selenium in soft parts of Adamussium colbecki, collected in the Ross Sea (Antarctica), during the Italian Antarctic Expedition 1988-89, are reported. Differences between median values (Hg-t = 0.185-mu-g/g Dry Weight with 31.7% of organic form, and Se = 9.53-mu-g/g DW) and those obtained in 1978-88 sampling (Hg-t = 0.126-mu-g/g DW with 16.8% of organic form, and Se = 11.7-mu-g/g DW) are evaluated. Concentrations of mercury (total and organic) and selenium in gonad and kidney of Pagothenia bernacchii are also given. Median values in gonad are: Hg-t = 0.120-mu-g/g DW with 47.8% of organic form and Se = 4.98-mu-g/g DW; in kidney; Hg- t = 0.990-mu-g/g DW with 39.1% of organic form, and Se = 7.62-mu-g/g DW. Distribution of mercury and selenium among the different tissues and organs in Pagothenia bernacchii is considered. Differences between the two sampling years are also discussed.</t>
  </si>
  <si>
    <t>CAPELLI, R (corresponding author), UNIV GENOA,IST ANAL &amp; TECNOL FARMACEUT &amp; ALIMENTARI,I-16126 GENOA,ITALY.</t>
  </si>
  <si>
    <t>Fiorentino, Fabio/AAX-2883-2020</t>
  </si>
  <si>
    <t>Fiorentino, Fabio/0000-0002-6302-649X</t>
  </si>
  <si>
    <t>WOS:A1991HB91600007</t>
  </si>
  <si>
    <t>COSMA, B; FRACHE, R; MAZZUCOTELLI, A; SOGGIA, F</t>
  </si>
  <si>
    <t>TRACE-METALS IN SEDIMENTS FROM TERRA-NOVA BAY ROSS SEA, ANTARCTICA</t>
  </si>
  <si>
    <t>EXTRACTION; ACCURACY; COPPER</t>
  </si>
  <si>
    <t>In this paper we present the concentrations of trace metals (Cu, Pb, Zn, Cd, Cr, Ni, Co and Mn) together with those of some major elements (Fe and Al) in superficial sediments in Terra Nova Bay. The sediments were collected in the Ross Sea during the Italian Antarctic Expedition in 1987/1988. Samples were subjected to chemical analyses using three different selective methods of solubilization and total attack and analyzed by inductively coupled plasma (ICP - AES). The average total contents are 25.2 ppm for Cu, 18.3 ppm for Pb, 94.0 ppm for Zn, 106 ppb for Cd, 119 ppm for Cr, 23.4 ppm for Ni, 9.08 ppm for Co, 413 ppm for Mn, 2.3% for Fe and 4.7% for Al.</t>
  </si>
  <si>
    <t>COSMA, B (corresponding author), UNIV GENOA,IST CHIM GEN,VIALE BENEDETTO XV 3,I-16126 GENOA,ITALY.</t>
  </si>
  <si>
    <t>WOS:A1991HB91600008</t>
  </si>
  <si>
    <t>FUOCO, R; COLOMBINI, MP; ABETE, C</t>
  </si>
  <si>
    <t>EVALUATION OF PACK MELTING EFFECT ON POLYCHLOROBIPHENYL CONTENT IN SEA-WATER SAMPLES FROM TERRA-NOVA BAY ROSS SEA (ANTARCTICA)</t>
  </si>
  <si>
    <t>IDENTIFICATION; CONGENERS; PCB</t>
  </si>
  <si>
    <t>The total contents of PCB in sea water samples collected in Terra Nova Bay during the Italian expedition 1988-1989 are reported along with individual PCB isomer concentrations. Liquid-liquid extraction with n-hexane was found to be more reproducible than solid liquid extraction. Clean-up of extracts was effected on a Florisil column which in our experimental conditions eliminates interferences due to other chlorinated pesticides. PCB determination and identification were performed by high resolution gascromathography (HRGC) and HRGC/FT-IR spectrometry respectively. The results obtained showed for the Antarctic area under study a typical value of 0.6 ng/l as total PCB concentration and a temporary local increase up to 1.7 ng/l which may be due to pack melting. Distribution among congener classes showed a chlorination level similar to that observed for oceanic waters and centering on three to penta substituted isomers.</t>
  </si>
  <si>
    <t>FUOCO, R (corresponding author), UNIV PISA,CNR,IST CHIM ANALIT STRUMENTALE,DIPARTIMENTO CHIM &amp; CHIM IND,I-56100 PISA,ITALY.</t>
  </si>
  <si>
    <t>colombini, maria perla/0000-0002-1666-8596</t>
  </si>
  <si>
    <t>WOS:A1991HB91600009</t>
  </si>
  <si>
    <t>CORAZZA, E; TESI, G</t>
  </si>
  <si>
    <t>CARBON OXIDES AND HYDROGEN IN ANTARCTIC ATMOSPHERE</t>
  </si>
  <si>
    <t>EARTHS ATMOSPHERE; GLOBAL INCREASE; MONOXIDE; GAS; ICE</t>
  </si>
  <si>
    <t>During the 1989-90 Italian expedition to Antarctica (Terra Nova Bay) some atmospheric trace components were analyzed (CO2, CO, H2) at a location approximately 0.5 km NW of the base. Air samples were analyzed in situ at three hour intervals by means of an automatized gas-chromatograph equipped with RGD detector (H2 and CO) and by another GC with methanizer and FID (CO2). The concentrations found for H2 and for CO2 (averages of 531 ppbv and 354 ppmv respectively) are representative of the worldwide ones, thus reflecting their long lifetimes; CO instead is definitely low (short lifetime) and comparable with the high latitude, open sea results (average of 55 ppbv). Concentrations of CO were found to be dependent on wind direction: continental winds were associated with the lowest concentrations; average: 51 ppbv. The present results contribute to the knowledge of trace gas distributions (namely CO) in remote areas, where few data are available (open oceans, polar regions). These areas are at present the only ones which to a certain extent can represent the background values with respect to inhabited areas, where man-induced distribution dramatically changes the natural levels.</t>
  </si>
  <si>
    <t>UNIV FLORENCE,DIPARTMENTO STAT,I-50121 FLORENCE,ITALY</t>
  </si>
  <si>
    <t>University of Florence</t>
  </si>
  <si>
    <t>CORAZZA, E (corresponding author), CNR,IST GEOCRONOL &amp; GEOCHIM ISOTOP,VIA MAFFI 36,I-56100 PISA,ITALY.</t>
  </si>
  <si>
    <t>WOS:A1991HB91600012</t>
  </si>
  <si>
    <t>LOGLIO, G; INNOCENTI, ND; STORTINI, AM; ORLANDI, G; TESEI, U; MITTNER, P; CINI, R</t>
  </si>
  <si>
    <t>AIR-SEA EXCHANGE IN ANTARCTIC ENVIRONMENT AND SNOW MICROCOMPONENTS</t>
  </si>
  <si>
    <t>The process of the air-sea exchange of matter was studied by means of laboratory experiments on Terra Nova Bay seawater with the aim of characterizing the Antarctic marine environment. Data collected in the campaigns 1988-1989, 1989-1990 are reported. The presence of surfactant and fluorescent materials is evidenced in the snow. On the basis of laboratory experiments a photochemical effect on these components is suggested for high-altitude snow depositions. Laboratory investigations on the formation of sea-water aerosol appear useful for a better understanding of natural aerosol transport.</t>
  </si>
  <si>
    <t>UNIV PADUA,DIPARTIMENTO FIS GALILEO GALILEI,I-35131 PADUA,ITALY</t>
  </si>
  <si>
    <t>LOGLIO, G (corresponding author), DIPARTIMENTO CHIM ORGAN UGO SCHIFF,CHIM FIS TECN LAB,VIA GINO CAPPONI 9,I-50121 FLORENCE,ITALY.</t>
  </si>
  <si>
    <t>Loglio, Giuseppe/L-8335-2014</t>
  </si>
  <si>
    <t>Loglio, Giuseppe/0000-0002-5392-670X</t>
  </si>
  <si>
    <t>WOS:A1991HB91600013</t>
  </si>
  <si>
    <t>BATTISTON, GA; DEGETTO, S; GERBASI, R; SBRIGNADELLO, G</t>
  </si>
  <si>
    <t>RADIONUCLIDE CONTENT IN VARIOUS SAMPLES COLLECTED NEAR THE ITALIAN BASE IN ANTARCTICA</t>
  </si>
  <si>
    <t>Data concerning natural and man-made radionuclide activities of samples from several matrices, collected near the Italian Base (Terranova Bay), are given in order to discuss their mobility in the Antarctic region.</t>
  </si>
  <si>
    <t>CNR,IST CHIM &amp; TECNOL RADIOELEMENTI,AREA RIC,CORSO STATI UNITI 4,I-35020 PADUA,ITALY</t>
  </si>
  <si>
    <t>Consiglio Nazionale delle Ricerche (CNR)</t>
  </si>
  <si>
    <t>gerbasi, rosalba/O-4050-2019</t>
  </si>
  <si>
    <t>gerbasi, rosalba/0000-0002-9583-9364</t>
  </si>
  <si>
    <t>9-10</t>
  </si>
  <si>
    <t>HK540</t>
  </si>
  <si>
    <t>WOS:A1991HK54000001</t>
  </si>
  <si>
    <t>MORSELLI, L; ZAPPOLI, S; DONATI, A</t>
  </si>
  <si>
    <t>EVALUATION OF THE OCCURRENCE OF PCBS IN TERRA-NOVA BAY, ROSS SEA - RESULTS OF THE 2ND CAMPAIGN</t>
  </si>
  <si>
    <t>IDENTIFICATION; ANTARCTICA; PESTICIDES; BIPHENYLS</t>
  </si>
  <si>
    <t>In the present paper the results of the determination of Polychlorobiphenyls (PCBs) in sea water and samples of soil collected in Terra Nova Bay (Antarctica) are presented. The samples were collected during the second Italian scientific campaign in Winter 1988/89. Trace concentrations of PCBs were detected in all the samples analyzed. From the diffusion of PCB contamination and the samples' chromatographic profile, it is possible to assume that PCBs are transported towards the Antarctic environment by means of a long-range mechanism. Details on sample treatment are also given.</t>
  </si>
  <si>
    <t>MORSELLI, L (corresponding author), UNIV BOLOGNA,DIPARTIMENTO CHIM IND &amp; MAT,VIALE RISORGIMENTO 4,I-40136 BOLOGNA,ITALY.</t>
  </si>
  <si>
    <t>WOS:A1991HK54000004</t>
  </si>
  <si>
    <t>CAMPANELLA, L; FERRI, T; PETRONIO, BM; PUPELLA, A; TEDESCO, F</t>
  </si>
  <si>
    <t>STRUCTURAL CHARACTERISTICS OF HUMIC SUBSTANCES FROM ANTARCTIC LAKE-SEDIMENTS</t>
  </si>
  <si>
    <t>C-13 NMR; ACID FRACTIONS; MARINE; SPECTROSCOPY; SPECTRA</t>
  </si>
  <si>
    <t>Humic and fulvic acids from antarctic lake sediments are examined. The IR spectra of humic acids are similar to the ones classified as Type III by Stevenson. All the results (ratio of aliphatic to aromatic carbon, absence of lignin fragments) evidence algal origin.</t>
  </si>
  <si>
    <t>CAMPANELLA, L (corresponding author), UNIV ROME LA SAPIENZA,DEPT CHEM,PIAZZALE ALDO MORO 5,I-00185 ROME,ITALY.</t>
  </si>
  <si>
    <t>WOS:A1991HK54000005</t>
  </si>
  <si>
    <t>MICHETTI, I; PERINI, A; TESTA, L</t>
  </si>
  <si>
    <t>ENVIRONMENTAL-IMPACT OF THE ITALIAN ANTARCTIC STATION - TERRA-NOVA BAY</t>
  </si>
  <si>
    <t>Studies on environmental impact of the Italian Antarctic Station Terra Nova Bay began during the 1986/87 Expedition and have been carried on in the following years. Airborne particulate matter has been sampled and analyzed; the water treatment plant and incinerator monitoring was planned and performed at the Base. Here is a review of a four year activity.</t>
  </si>
  <si>
    <t>MICHETTI, I (corresponding author), ENEA CRE CASACCIA,GEOC,SCAMB,PAS,VIA ANGUILLARESE 301,I-00060 S MARIA GALERIA,ITALY.</t>
  </si>
  <si>
    <t>WOS:A1991HK54000011</t>
  </si>
  <si>
    <t>BUIARELLI, F; CARTONI, G; VICEDOMINI, M; ZOCCOLILLO, L</t>
  </si>
  <si>
    <t>LONG LASTING PESTICIDES IN ANTARCTIC SURFACE FRESH-WATER</t>
  </si>
  <si>
    <t>The procedure used for the analysis of Antarctic samples of surface fresh water taken during the 1988-89 Italian Expedition is reported. After solvent extraction, samples were examined to evaluate the presence of some chlorinated pesticides by GC with ECD and GC-MS. Many small peaks with retention times in the PCB and chlorinated pesticides range were observed in GC-ECD; no one of the observed peaks among the ones of the searched chlorinated pesticides was identified by SIM-GC-MS. The detection limit of 8 chlorinated pesticides including lindane and p,p'DDT, obtained by SIM-GC-MS, is reported.</t>
  </si>
  <si>
    <t>BUIARELLI, F (corresponding author), UNIV ROME LA SAPIENZA,DIPARTIMENTO CHIM,P ALDO MORO 5,I-00185 ROME,ITALY.</t>
  </si>
  <si>
    <t>Buiarelli, Francesca/J-6721-2019</t>
  </si>
  <si>
    <t>WOS:A1991HK54000012</t>
  </si>
  <si>
    <t>DESIDERI, P; LEPRI, L; CHECCHINI, L</t>
  </si>
  <si>
    <t>IDENTIFICATION AND DETERMINATION OF ORGANIC-COMPOUNDS IN ANTARCTIC SEDIMENTS</t>
  </si>
  <si>
    <t>Sediment samples taken from Terra Nova Bay and Ross Sea in Antarctica, during the third Italian Expedition (1987/88) have been analyzed for the presence of natural and anthropogenic organic compounds. Linear and branched aliphatic hydrocarbons, alkyl derivatives of benzene, polycyclic hydrocarbons and heterocompounds such as phthalates, amides, alcohols, benzothiophenes have been identified. The distribution and concentration of biogenic and anthropogenic compounds in the sediments and the distribution ratio between sediments and sea water of some phthalates are reported.</t>
  </si>
  <si>
    <t>DESIDERI, P (corresponding author), DEPT PUBL HLTH EPIDEMIOL &amp; ENVIRONM ANALYT CHEM,VIA G CAPPONI 9,I-50121 FLORENCE,ITALY.</t>
  </si>
  <si>
    <t>WOS:A1991HK54000013</t>
  </si>
  <si>
    <t>WORBY, AP; ALLISON, I</t>
  </si>
  <si>
    <t>HUTTER, K</t>
  </si>
  <si>
    <t>OCEAN ATMOSPHERE ENERGY EXCHANGE OVER THIN, VARIABLE CONCENTRATION ANTARCTIC PACK ICE</t>
  </si>
  <si>
    <t>ANNALS OF GLACIOLOGY, VOL 15: PROCEEDINGS OF THE SYMPOSIUM ON ICE-OCEAN DYNAMICS AND MECHANICS</t>
  </si>
  <si>
    <t>ANNALS OF GLACIOLOGY</t>
  </si>
  <si>
    <t>SYMP ON ICE-OCEAN DYNAMICS AND MECHANICS</t>
  </si>
  <si>
    <t>AUG 26-31, 1990</t>
  </si>
  <si>
    <t>DARTMOUTH COLL, HANOVER, NH</t>
  </si>
  <si>
    <t>DARTMOUTH COLL</t>
  </si>
  <si>
    <t>Allison, Ian F/I-4477-2015; Worby, Anthony P/A-2373-2012</t>
  </si>
  <si>
    <t>Allison, Ian F/0000-0001-9599-0251;</t>
  </si>
  <si>
    <t>INT GLACIOLOGICAL SOC</t>
  </si>
  <si>
    <t>0-946417-07-5</t>
  </si>
  <si>
    <t>ANN GLACIOL</t>
  </si>
  <si>
    <t>10.3189/1991AoG15-1-184-190</t>
  </si>
  <si>
    <t>Geosciences, Multidisciplinary; Meteorology &amp; Atmospheric Sciences</t>
  </si>
  <si>
    <t>Geology; Meteorology &amp; Atmospheric Sciences</t>
  </si>
  <si>
    <t>BV17M</t>
  </si>
  <si>
    <t>WOS:A1991BV17M00026</t>
  </si>
  <si>
    <t>BUDD, WF; SIMMONDS, I; WU, XR</t>
  </si>
  <si>
    <t>THE PHYSICAL BASIS FOR A DYNAMIC ANTARCTIC SEA-ICE MODEL FOR USE WITH AN ATMOSPHERIC GCM</t>
  </si>
  <si>
    <t>10.3189/1991AoG15-1-196-203</t>
  </si>
  <si>
    <t>WOS:A1991BV17M00028</t>
  </si>
  <si>
    <t>JACKA, TH; THWAITES, R; WILSON, JC</t>
  </si>
  <si>
    <t>AN ANTARCTIC FIELD-STUDY OF THE RHEOLOGY AND MOVEMENT OF A SEA-ICE FLOE AGGREGATE</t>
  </si>
  <si>
    <t>10.3189/1991AoG15-1-261-264</t>
  </si>
  <si>
    <t>WOS:A1991BV17M00038</t>
  </si>
  <si>
    <t>MORRIS, JD</t>
  </si>
  <si>
    <t>APPLICATIONS OF COSMOGENIC BE-10 TO PROBLEMS IN THE EARTH-SCIENCES</t>
  </si>
  <si>
    <t>ANNUAL REVIEW OF EARTH AND PLANETARY SCIENCES</t>
  </si>
  <si>
    <t>COSMOGENIC RADIONUCLIDES; BE-10 BE-9 ACCELERATOR MASS SPECTROMETRY</t>
  </si>
  <si>
    <t>ACCELERATOR MASS-SPECTROMETRY; CENTRAL NORTH PACIFIC; ICE-CORE RECORD; ANTARCTIC ICE; EXTRATERRESTRIAL MATTER; GEOMAGNETIC REVERSALS; MANGANESE NODULES; MARINE-SEDIMENTS; ATLANTIC-OCEAN; VOLCANIC-ROCKS</t>
  </si>
  <si>
    <t>MORRIS, JD (corresponding author), CARNEGIE INST WASHINGTON,DEPT TERRESTRIAL MAGNETISM,5241 BROAD BRANCH RD NW,WASHINGTON,DC 20015, USA.</t>
  </si>
  <si>
    <t>ANNUAL REVIEWS INC</t>
  </si>
  <si>
    <t>PALO ALTO</t>
  </si>
  <si>
    <t>4139 EL CAMINO WAY, PO BOX 10139, PALO ALTO, CA 94303-0139</t>
  </si>
  <si>
    <t>0084-6597</t>
  </si>
  <si>
    <t>ANNU REV EARTH PL SC</t>
  </si>
  <si>
    <t>Annu. Rev. Earth Planet. Sci.</t>
  </si>
  <si>
    <t>10.1146/annurev.earth.19.1.313</t>
  </si>
  <si>
    <t>Astronomy &amp; Astrophysics; Geosciences, Multidisciplinary</t>
  </si>
  <si>
    <t>Astronomy &amp; Astrophysics; Geology</t>
  </si>
  <si>
    <t>FL552</t>
  </si>
  <si>
    <t>WOS:A1991FL55200013</t>
  </si>
  <si>
    <t>ROWLAND, FS</t>
  </si>
  <si>
    <t>STRATOSPHERIC OZONE DEPLETION</t>
  </si>
  <si>
    <t>ANNUAL REVIEW OF PHYSICAL CHEMISTRY</t>
  </si>
  <si>
    <t>CHLOROFLUOROCARBON; ANTARCTIC; CHLORINE CHAIN REACTIONS; NITROGEN OXIDE CHAIN REACTIONS; ANTHROPOGENIC</t>
  </si>
  <si>
    <t>ANTARCTIC OZONE; CHLORINE NITRATE; HETEROGENEOUS CHEMISTRY; ATMOSPHERIC METHANE; HYDROGEN-CHLORIDE; NITROUS-OXIDE; WATER-VAPOR; B RADIATION; EL-CHICHON; DESTRUCTION</t>
  </si>
  <si>
    <t>ROWLAND, FS (corresponding author), UNIV CALIF IRVINE,DEPT CHEM,IRVINE,CA 92717, USA.</t>
  </si>
  <si>
    <t>0066-426X</t>
  </si>
  <si>
    <t>ANNU REV PHYS CHEM</t>
  </si>
  <si>
    <t>Annu. Rev. Phys. Chem.</t>
  </si>
  <si>
    <t>10.1146/annurev.physchem.42.1.731</t>
  </si>
  <si>
    <t>GM894</t>
  </si>
  <si>
    <t>WOS:A1991GM89400024</t>
  </si>
  <si>
    <t>JORGENSENDAHL, A; OSTRENG, W</t>
  </si>
  <si>
    <t>THE ANTARCTIC CHALLENGE - INTRODUCTION</t>
  </si>
  <si>
    <t>ANTARCTIC TREATY SYSTEM IN WORLD POLITICS</t>
  </si>
  <si>
    <t>INTERNATIONAL CONF ON THE ANTARCTIC TREATY SYSTEM IN WORLD POLITICS</t>
  </si>
  <si>
    <t>MAY 21-23, 1990</t>
  </si>
  <si>
    <t>FRIDTJOF NANSEN INST, OSLO, NORWAY</t>
  </si>
  <si>
    <t>FRIDTJOF NANSEN INST</t>
  </si>
  <si>
    <t>ST MARTINS PRESS INC</t>
  </si>
  <si>
    <t>0-312-06206-0</t>
  </si>
  <si>
    <t>International Relations; Law; Political Science</t>
  </si>
  <si>
    <t>Conference Proceedings Citation Index - Social Science &amp; Humanities (CPCI-SSH)</t>
  </si>
  <si>
    <t>International Relations; Government &amp; Law</t>
  </si>
  <si>
    <t>BU85Y</t>
  </si>
  <si>
    <t>WOS:A1991BU85Y00001</t>
  </si>
  <si>
    <t>BEEBY, CD</t>
  </si>
  <si>
    <t>THE ANTARCTIC TREATY SYSTEM - GOALS, PERFORMANCE AND IMPACT</t>
  </si>
  <si>
    <t>WOS:A1991BU85Y00002</t>
  </si>
  <si>
    <t>VICUNA, FO</t>
  </si>
  <si>
    <t>THE EFFECTIVENESS OF THE DECISION-MAKING MACHINERY OF CCAMLR - AN ASSESSMENT</t>
  </si>
  <si>
    <t>WOS:A1991BU85Y00003</t>
  </si>
  <si>
    <t>HAS CCAMLR WORKED - MANAGEMENT POLICIES AND ECOLOGICAL NEEDS</t>
  </si>
  <si>
    <t>WOS:A1991BU85Y00004</t>
  </si>
  <si>
    <t>BASSON, M; BEDDINGTON, JR</t>
  </si>
  <si>
    <t>CCAMLR - THE PRACTICAL IMPLICATIONS OF AN ECOSYSTEM APPROACH</t>
  </si>
  <si>
    <t>WOS:A1991BU85Y00005</t>
  </si>
  <si>
    <t>PUISSOCHET, JP</t>
  </si>
  <si>
    <t>CCAMLR - A CRITICAL-ASSESSMENT</t>
  </si>
  <si>
    <t>WOS:A1991BU85Y00006</t>
  </si>
  <si>
    <t>LARMINIE, G</t>
  </si>
  <si>
    <t>THE MINERAL POTENTIAL OF ANTARCTICA - THE STATE-OF-THE-ART</t>
  </si>
  <si>
    <t>WOS:A1991BU85Y00007</t>
  </si>
  <si>
    <t>ANDERSEN, RT</t>
  </si>
  <si>
    <t>NEGOTIATING A NEW REGIME - HOW CRAMRA CAME INTO EXISTENCE</t>
  </si>
  <si>
    <t>WOS:A1991BU85Y00008</t>
  </si>
  <si>
    <t>BROWN, AD</t>
  </si>
  <si>
    <t>THE DESIGN OF CRAMRA - HOW APPROPRIATE FOR THE PROTECTION OF THE ENVIRONMENT</t>
  </si>
  <si>
    <t>WOS:A1991BU85Y00009</t>
  </si>
  <si>
    <t>WOLFRUM, R</t>
  </si>
  <si>
    <t>THE UNFINISHED TASK - CRAMRA AND THE QUESTION OF LIABILITY</t>
  </si>
  <si>
    <t>WOS:A1991BU85Y00010</t>
  </si>
  <si>
    <t>CRAMRA AND OTHER ENVIRONMENTAL REGIMES IN THE ATS - HOW WELL DOES IT FIT</t>
  </si>
  <si>
    <t>WOS:A1991BU85Y00011</t>
  </si>
  <si>
    <t>EVTEEV, S</t>
  </si>
  <si>
    <t>ANTARCTICA AND ITS PLACE IN THE CONTEMPORARY ENVIRONMENTAL MOVEMENT</t>
  </si>
  <si>
    <t>WOS:A1991BU85Y00012</t>
  </si>
  <si>
    <t>RINALDI, C</t>
  </si>
  <si>
    <t>SCAR IN THE ATS - CONFLICT OR HARMONY</t>
  </si>
  <si>
    <t>WOS:A1991BU85Y00013</t>
  </si>
  <si>
    <t>JOYNER, CC</t>
  </si>
  <si>
    <t>CRAMRA - THE UGLY-DUCKLING OF THE ANTARCTIC TREATY SYSTEM</t>
  </si>
  <si>
    <t>WOS:A1991BU85Y00014</t>
  </si>
  <si>
    <t>BARNES, JN</t>
  </si>
  <si>
    <t>PROTECTION OF THE ENVIRONMENT IN ANTARCTICA - ARE PRESENT REGIMES ENOUGH</t>
  </si>
  <si>
    <t>WOS:A1991BU85Y00015</t>
  </si>
  <si>
    <t>BECK, PJ</t>
  </si>
  <si>
    <t>THE ANTARCTIC RESOURCE CONVENTIONS IMPLEMENTED - CONSEQUENCES FOR THE SOVEREIGNTY ISSUE</t>
  </si>
  <si>
    <t>WOS:A1991BU85Y00016</t>
  </si>
  <si>
    <t>KARLQVIST, A</t>
  </si>
  <si>
    <t>THE CHANGING-ROLE OF ANTARCTIC SCIENCE</t>
  </si>
  <si>
    <t>WOS:A1991BU85Y00017</t>
  </si>
  <si>
    <t>JORGENSENDAHL, A</t>
  </si>
  <si>
    <t>THE LEGITIMACY OF THE ATS</t>
  </si>
  <si>
    <t>WOS:A1991BU85Y00018</t>
  </si>
  <si>
    <t>HARON, M</t>
  </si>
  <si>
    <t>THE ABILITY OF THE ANTARCTIC TREATY SYSTEM TO ADAPT TO EXTERNAL CHALLENGES</t>
  </si>
  <si>
    <t>WOS:A1991BU85Y00019</t>
  </si>
  <si>
    <t>HARRIS, S</t>
  </si>
  <si>
    <t>THE INFLUENCE OF THE UNITED-NATIONS ON THE ANTARCTIC SYSTEM - A SOURCE OF EROSION OR COHESION</t>
  </si>
  <si>
    <t>WOS:A1991BU85Y00020</t>
  </si>
  <si>
    <t>SAFRONCHUK, VS</t>
  </si>
  <si>
    <t>THE RELATIONSHIP BETWEEN THE ATS AND THE LAW OF THE SEA CONVENTION OF 1982</t>
  </si>
  <si>
    <t>WOS:A1991BU85Y00021</t>
  </si>
  <si>
    <t>BOS, A</t>
  </si>
  <si>
    <t>CONSULTATIVE STATUS UNDER THE ANTARCTIC TREATY - REDEFINING THE CRITERIA</t>
  </si>
  <si>
    <t>WOS:A1991BU85Y00022</t>
  </si>
  <si>
    <t>GOLITSYN, V</t>
  </si>
  <si>
    <t>REFLECTIONS ON THE LEGALITY OF THE ATS</t>
  </si>
  <si>
    <t>WOS:A1991BU85Y00023</t>
  </si>
  <si>
    <t>STOKKE, OS</t>
  </si>
  <si>
    <t>THE RELEVANCE OF THE ANTARCTIC TREATY SYSTEM AS A MODEL FOR INTERNATIONAL-COOPERATION</t>
  </si>
  <si>
    <t>WOS:A1991BU85Y00024</t>
  </si>
  <si>
    <t>KAREV, SN</t>
  </si>
  <si>
    <t>COOPERATIVE MOMENTUM - THE ANTARCTIC TREATY SYSTEM AND THE PREVENTION OF CONFLICT</t>
  </si>
  <si>
    <t>WOS:A1991BU85Y00025</t>
  </si>
  <si>
    <t>MESSER, K; BRETH, R</t>
  </si>
  <si>
    <t>TOWARDS FIRMER INSTITUTIONALIZATION OF THE ATS - FUTURE-ROLE OF THE CONSULTATIVE MEETING AND THE ISSUE OF A PERMANENT SECRETARIAT</t>
  </si>
  <si>
    <t>WOS:A1991BU85Y00026</t>
  </si>
  <si>
    <t>FALK, R</t>
  </si>
  <si>
    <t>THE ANTARCTIC TREATY SYSTEM - ARE THERE VIABLE ALTERNATIVES</t>
  </si>
  <si>
    <t>WOS:A1991BU85Y00027</t>
  </si>
  <si>
    <t>NICHOLSON, IE</t>
  </si>
  <si>
    <t>ANTARCTIC TOURISM - THE NEED FOR A LEGAL REGIME</t>
  </si>
  <si>
    <t>WOS:A1991BU85Y00028</t>
  </si>
  <si>
    <t>SHAH, P</t>
  </si>
  <si>
    <t>THE ATS MODEL AND THE FUTURE</t>
  </si>
  <si>
    <t>WOS:A1991BU85Y00029</t>
  </si>
  <si>
    <t>OSTRENG, W</t>
  </si>
  <si>
    <t>THE CONFLICT AND ALIGNMENT PATTERN OF ANTARCTIC POLITICS - IS A NEW ORDER NEEDED</t>
  </si>
  <si>
    <t>WOS:A1991BU85Y00030</t>
  </si>
  <si>
    <t>CATTLE, H</t>
  </si>
  <si>
    <t>HARRIS, CM; STONEHOUSE, B</t>
  </si>
  <si>
    <t>GLOBAL CLIMATE MODELS AND ANTARCTIC CLIMATIC-CHANGE</t>
  </si>
  <si>
    <t>ANTARCTICA AND GLOBAL CLIMATIC CHANGE</t>
  </si>
  <si>
    <t>POLAR RESEARCH SERIES</t>
  </si>
  <si>
    <t>UNITED KINGDOM AND NEW ZEALAND SYMP ON ANTARCTICA AND GLOBAL CLIMATIC CHANGE</t>
  </si>
  <si>
    <t>JUN 26-27, 1990</t>
  </si>
  <si>
    <t>SELWYN COLL, CAMBRIDGE, ENGLAND</t>
  </si>
  <si>
    <t>SELWYN COLL</t>
  </si>
  <si>
    <t>CATTLE, H (corresponding author), HADLEY CTR CLIMATE PREDICT &amp; RES,METEOROL OFF,BRACKNELL RG12 2SY,BERKS,ENGLAND.</t>
  </si>
  <si>
    <t>BELHAVEN PRESS</t>
  </si>
  <si>
    <t>1-85293-187-6</t>
  </si>
  <si>
    <t>POLAR RES S</t>
  </si>
  <si>
    <t>Ecology; Environmental Sciences; Geography; Meteorology &amp; Atmospheric Sciences</t>
  </si>
  <si>
    <t>Environmental Sciences &amp; Ecology; Geography; Meteorology &amp; Atmospheric Sciences</t>
  </si>
  <si>
    <t>BU89F</t>
  </si>
  <si>
    <t>WOS:A1991BU89F00003</t>
  </si>
  <si>
    <t>BARRETT, PJ</t>
  </si>
  <si>
    <t>ANTARCTICA AND GLOBAL CLIMATIC-CHANGE - A GEOLOGICAL PERSPECTIVE</t>
  </si>
  <si>
    <t>BARRETT, PJ (corresponding author), VICTORIA UNIV WELLINGTON,ANTARCTIC RES CTR,DEPT GEOL,WELLINGTON,NEW ZEALAND.</t>
  </si>
  <si>
    <t>WOS:A1991BU89F00004</t>
  </si>
  <si>
    <t>MORRIS, EM</t>
  </si>
  <si>
    <t>ANTARCTIC ICE STUDIES IN GLOBAL CLIMATIC-CHANGE - A COMMENT</t>
  </si>
  <si>
    <t>MORRIS, EM (corresponding author), BRITISH ANTARCTIC SURVEY,DIV ICE &amp; CLIMATE,NAT ENVIRONM RES COUNCIL,HIGH CROSS,MADINGLEY RD,CAMBRIDGE CB3 0ET,ENGLAND.</t>
  </si>
  <si>
    <t>WOS:A1991BU89F00005</t>
  </si>
  <si>
    <t>WADHAMS, P</t>
  </si>
  <si>
    <t>ATMOSPHERE ICE OCEAN INTERACTIONS IN THE ANTARCTIC</t>
  </si>
  <si>
    <t>WADHAMS, P (corresponding author), UNIV CAMBRIDGE,SCOTT POLAR RES INST,LENSFIELD RD,CAMBRIDGE CB2 1ER,ENGLAND.</t>
  </si>
  <si>
    <t>WOS:A1991BU89F00006</t>
  </si>
  <si>
    <t>THE RESPONSE OF THE ANTARCTIC ICE-SHEET TO CLIMATIC-CHANGE</t>
  </si>
  <si>
    <t>DREWRY, DJ (corresponding author), BRITISH ANTARCTIC SURVEY,NAT ENVIRONM RES COUNCIL,HIGH CROSS,MADINGLEY RD,CAMBRIDGE CB3 0ET,ENGLAND.</t>
  </si>
  <si>
    <t>WOS:A1991BU89F00008</t>
  </si>
  <si>
    <t>SINQUE, C; KOBLITZ, S; COSTA, LM</t>
  </si>
  <si>
    <t>DISTRIBUTION PATTERN OF THE ICHTHYOPLANKTON IN THE ANTARCTIC ECOSYSTEM</t>
  </si>
  <si>
    <t>ARQUIVOS DE BIOLOGIA E TECNOLOGIA</t>
  </si>
  <si>
    <t>Portuguese</t>
  </si>
  <si>
    <t>ICHTHYOPLANKTON; DISTRIBUTION; ANTARCTIC</t>
  </si>
  <si>
    <t>Early life stages of Antarctic fishes collected by the NApOc. Barao de Teffe during three Brazilian Antarctic Program Expeditions (PROANTAR IV (1985/86), PROANTAR V (1986/87) and PROANTAR VI (1987/88)) were analysed. The ichthyoplankton in the investigated area totalled 829 specimens belonging to 7 families and 18 species (Fig. 2, Tab. I). Summer distribution patterns of the most abundant species are illustrated in Figs. 3, 4 and 5. Surface temperature and salinity were recorded to know the upper and lower limits within which these larvae occur in this ecosystem.</t>
  </si>
  <si>
    <t>SINQUE, C (corresponding author), UNIV RIO GRANDE,DEPT OCEANOGR,CAIXA POSTAL 474,BR-96200 RIO GRANDE,RS,BRAZIL.</t>
  </si>
  <si>
    <t>INST TECNOLOGIA PARANA</t>
  </si>
  <si>
    <t>CURITIBA-PARANA</t>
  </si>
  <si>
    <t>RUA PROF ALGACYR MUNHOZ MAEDER 3775-CIC, 81310-020 CURITIBA-PARANA, BRAZIL</t>
  </si>
  <si>
    <t>0365-0979</t>
  </si>
  <si>
    <t>ARQ BIOL TECNOL</t>
  </si>
  <si>
    <t>Arq. Biol. Tecnol.</t>
  </si>
  <si>
    <t>HP880</t>
  </si>
  <si>
    <t>WOS:A1991HP88000025</t>
  </si>
  <si>
    <t>JONES, KC; SYMON, C; TAYLOR, PJL; WALSH, J; JOHNSTON, AE</t>
  </si>
  <si>
    <t>EVIDENCE FOR A DECLINE IN RURAL HERBAGE LEAD LEVELS IN THE UK</t>
  </si>
  <si>
    <t>ATMOSPHERIC ENVIRONMENT PART A-GENERAL TOPICS</t>
  </si>
  <si>
    <t>LEAD; VEGETATION; AIR; DEPOSITION; TIME TRENDS</t>
  </si>
  <si>
    <t>AROMATIC HYDROCARBON CONTENT; ARCHIVED SOIL COLLECTION; TRACE-METALS; RETROSPECTIVE ANALYSIS; VEGETABLE PLANTS; LAST CENTURY; AIR; CADMIUM; CONTAMINATION; ACCUMULATION</t>
  </si>
  <si>
    <t>Samples of herbage collected from field plots at Rothamsted Experimental Station in southeast England between 1956 and 1988 have been analyzed for Pb. Changes in atmospheric deposition of Pb, identified as the major source of foliar Pb, resulted in temporal trends in the Pb concentrations of the herbage. Annual herbage Pb concentrations at Rothamsted correlated with the trend in annual U.K. air Pb over the years for which air data were available (1972-1988). This study provides evidence for a gradual reduction in herbage Pb concentrations during the study period, and of a recent, sharper decline following the reduction of petrol Pb at the beginning of 1986.</t>
  </si>
  <si>
    <t>BRITISH ANTARCTIC SURVEY,CAMBRIDGE CB3 0ET,ENGLAND; ROTHAMSTED EXPTL STN,AFRC,INST ARABLE CROPS RES,DIV SOILS &amp; CROP PROD,HARPENDEN AL5 2JQ,HERTS,ENGLAND</t>
  </si>
  <si>
    <t>UK Research &amp; Innovation (UKRI); Natural Environment Research Council (NERC); NERC British Antarctic Survey; UK Research &amp; Innovation (UKRI); Biotechnology and Biological Sciences Research Council (BBSRC); Rothamsted Research</t>
  </si>
  <si>
    <t>JONES, KC (corresponding author), UNIV LANCASTER,INST ENVIRONM &amp; BIOL SCI,LANCASTER LA1 4YQ,ENGLAND.</t>
  </si>
  <si>
    <t>Jones, Kevin C/F-4296-2014</t>
  </si>
  <si>
    <t>Johnston, Atholl/0000-0001-5787-2270; Jones, Kevin Christopher/0000-0001-7108-9776</t>
  </si>
  <si>
    <t>0004-6981</t>
  </si>
  <si>
    <t>ATMOS ENVIRON A-GEN</t>
  </si>
  <si>
    <t>10.1016/0960-1686(91)90307-S</t>
  </si>
  <si>
    <t>EZ975</t>
  </si>
  <si>
    <t>WOS:A1991EZ97500017</t>
  </si>
  <si>
    <t>HARVEY, MJ; FISHER, GW; LECHNER, IS; ISAAC, P; FLOWER, NE; DICK, AL</t>
  </si>
  <si>
    <t>SUMMERTIME AEROSOL MEASUREMENTS IN THE ROSS SEA REGION OF ANTARCTICA</t>
  </si>
  <si>
    <t>INTERNATIONAL CONF ON AEROSOLS AND BACKGROUND POLLUTION</t>
  </si>
  <si>
    <t>JUN 13-15, 1989</t>
  </si>
  <si>
    <t>UNIV COLL, GALWAY, IRELAND</t>
  </si>
  <si>
    <t>UNIV COLL</t>
  </si>
  <si>
    <t>REMOTE AEROSOL; AEROSOL SIZE DISTRIBUTION; AEROSOL CHEMISTRY; ANTARCTICA</t>
  </si>
  <si>
    <t>CONDENSATION NUCLEI; TRANSPORT; CLIMATE; SULFUR</t>
  </si>
  <si>
    <t>The physical and chemical characteristics of atmospheric aerosol were determined at a site remote from anthropogenic influences, on the edge of the Antarctic continent. The number concentration (0.12-3.12-mu-m diameter) ranged between 9 and 90 cm-3 and the corresponding mass between 0.1 and 3.7-mu-g m-3. The concentration of sulphate in two filter samples was 0.29 and 0.48-mu-g m-3. Size distributions at the site were remarkably invariant. The two major factors affecting the size distribution and concentration were occurrence of precipitation and atmospheric stability, respectively. Modes in the volume distribution occurred at about 0.2 and 2.0-mu-m diameter. The smallest particles &lt; 0.1-mu-m diameter were composed entirely of sulphur species whereas particles above about 0.5-mu-m diameter consisted mainly of sea-salt minerals. Similarities in size distribution and composition were observed between aerosols &lt; 0.5-mu-m diameter collected in this study and those sampled in the free troposphere of the Southwest Pacific.</t>
  </si>
  <si>
    <t>DSIR,PHYS &amp; ENGN LAB,LOWER HUTT,NEW ZEALAND; DSIR,DIV CHEM,PETONE,NEW ZEALAND</t>
  </si>
  <si>
    <t>HARVEY, MJ (corresponding author), NEW ZEALAND METEOROL SERV,POB 722,WELLINGTON,NEW ZEALAND.</t>
  </si>
  <si>
    <t>Harvey, Mike/A-5354-2010</t>
  </si>
  <si>
    <t>Harvey, Mike/0000-0002-0979-0227</t>
  </si>
  <si>
    <t>10.1016/0960-1686(91)90054-B</t>
  </si>
  <si>
    <t>FF358</t>
  </si>
  <si>
    <t>WOS:A1991FF35800006</t>
  </si>
  <si>
    <t>SHEPPARD, DS; PATTERSON, JE; MCADAM, MK</t>
  </si>
  <si>
    <t>MERCURY CONTENT OF ANTARCTIC ICE AND SNOW - FURTHER RESULTS</t>
  </si>
  <si>
    <t>MERCURY; ANTARCTIC; SNOW</t>
  </si>
  <si>
    <t>ATMOSPHERIC MERCURY; TRACE-METALS; SHEET</t>
  </si>
  <si>
    <t>Surface and subsurface snow and ice samples from a remote site on the Antarctic Plateau near the Victoria Land Dry Valleys, Antarctica, have been analysed for mercury. Ultra-clean sampling techniques followed by on site extraction and analysis gave a mean result of 0.96 pg g-1 for surface snows, and 0.4 pg g-1 for samples from the 4.6 m deep pit. The results confirm the indications of a previous study, that the mercury levels in Antarctic snows are very much lower than determined in other studies.</t>
  </si>
  <si>
    <t>UNIV WAIKATO,DEPT EARTH SCI,HAMILTON,NEW ZEALAND</t>
  </si>
  <si>
    <t>University of Waikato</t>
  </si>
  <si>
    <t>SHEPPARD, DS (corresponding author), DSIR,DIV CHEM,PETONE,NEW ZEALAND.</t>
  </si>
  <si>
    <t>10.1016/0960-1686(91)90024-2</t>
  </si>
  <si>
    <t>FP764</t>
  </si>
  <si>
    <t>WOS:A1991FP76400024</t>
  </si>
  <si>
    <t>LAW, KS; PYLE, JA</t>
  </si>
  <si>
    <t>MODELING THE RESPONSE OF TROPOSPHERIC TRACE SPECIES TO CHANGING SOURCE GAS CONCENTRATIONS</t>
  </si>
  <si>
    <t>INTERNATIONAL CONF ON GENERATION OF OXIDANTS ON REGIONAL AND GLOBAL SCALES</t>
  </si>
  <si>
    <t>JUL 03-07, 1989</t>
  </si>
  <si>
    <t>UNIV E ANGLIA, NORWICH, ENGLAND</t>
  </si>
  <si>
    <t>UNIV E ANGLIA</t>
  </si>
  <si>
    <t>2-DIMENSIONAL MODEL; TROPOSPHERIC CHEMISTRY; PERTURBATION STUDIES; OZONE; HYDROXYL RADICAL; HYDROGEN PEROXIDE; NITROGEN OXIDES; HYDROCARBONS</t>
  </si>
  <si>
    <t>MEAN CIRCULATION MODEL; CARBON-MONOXIDE; CLIMATE CHANGE; ANTARCTIC ICE; METHANE; INCREASE; OZONE; PHOTOCHEMISTRY; SENSITIVITY; HEMISPHERE</t>
  </si>
  <si>
    <t>A time-dependent photochemical model of the atmosphere has been used to look at the effects of perturbed CH4, CO, non-methane hydrocarbons and NO(x) on the composition of the troposphere. Results from two scenarios are presented in an attempt to model the distributions of O3, OH and H2O2 in pre-industrial and future atmospheres. The model is consistent with observations of O3 and H2O2 made at the turn of the century. In a run which attempts to simulate a possible atmosphere for the middle of next century, the model predicts large increases in O3 but only slight changes in OH and H2O2. The importance of NO(x) levels is discussed.</t>
  </si>
  <si>
    <t>LAW, KS (corresponding author), UNIV CAMBRIDGE,DEPT CHEM,LENSFIELD RD,CAMBRIDGE CB2 1EW,ENGLAND.</t>
  </si>
  <si>
    <t>Thompson, Anne M/C-3649-2014; Law, Kathy/Q-1290-2018; Thompson, Anne Mee/V-5862-2019</t>
  </si>
  <si>
    <t>Law, Kathy/0000-0003-4479-903X; Thompson, Anne Mee/0000-0002-7829-0920</t>
  </si>
  <si>
    <t>10.1016/0960-1686(91)90269-D</t>
  </si>
  <si>
    <t>FV359</t>
  </si>
  <si>
    <t>WOS:A1991FV35900013</t>
  </si>
  <si>
    <t>ANDERSON, TL; CHARLSON, RJ</t>
  </si>
  <si>
    <t>GEOPHYSIOLOGY OF NATURAL MARINE SULFATE AEROSOLS</t>
  </si>
  <si>
    <t>MARINE AEROSOL PARTICLES; CLOUD CONDENSATION NUCLEI; BIOGEOCHEMICAL CYCLE OF SULFUR; CLOUDS; CLIMATE</t>
  </si>
  <si>
    <t>SEA-SALT SULFATE; CLOUD ALBEDO; ICE-CORE; ATMOSPHERIC SULFUR; CLIMATE; PHYTOPLANKTON; POLLUTION; ORIGIN; OCEAN; CYCLE</t>
  </si>
  <si>
    <t>The hypothesis suggesting dimethyl sulfide (DMS) from oceanic phytoplankton as the dominant natural worldwide source of cloud condensation nuclei (CCN) is being tested in several ways. Studies ranging from the perturbation of cloud albedo by ship plumes to the sulfur content of Antarctic ice cores have revealed much about the workings of the natural marine sulfur cycle and the mass flux of DMS-derived sulfur compounds. However, quantifying the relationship between DMS mass flux, or sulfate mass concentration, and CCN number remains as a major challenge.</t>
  </si>
  <si>
    <t>ANDERSON, TL (corresponding author), UNIV WASHINGTON,DEPT ATMOSPHER SCI,SEATTLE,WA 98195, USA.</t>
  </si>
  <si>
    <t>10.1016/0960-1686(91)90161-Y</t>
  </si>
  <si>
    <t>GD148</t>
  </si>
  <si>
    <t>WOS:A1991GD14800004</t>
  </si>
  <si>
    <t>MOLINA, MJ</t>
  </si>
  <si>
    <t>HETEROGENEOUS CHEMISTRY ON POLAR STRATOSPHERIC CLOUDS</t>
  </si>
  <si>
    <t>POLAR STRATOSPHERIC CLOUDS; OZONE DEPLETION; HETEROGENEOUS CHEMISTRY; CHLOROFLUOROCARBONS; CHLORINE</t>
  </si>
  <si>
    <t>ANTARCTIC OZONE DEPLETION; HYDROGEN-CHLORIDE; ICE SURFACES; DESTRUCTION; NITROGEN; NITRATE; WATER; N2O5; H2O; HCL</t>
  </si>
  <si>
    <t>Polar stratospheric clouds play a crucial role in the depletion of stratospheric ozone over Antarctica in the spring months. The cloud particles promote the conversion of the inert chlorine reservoirs HCl and ClONO2 to Cl2, which is photolytically active. Furthermore, the clouds lead to the removal of nitric acid and nitrogen oxides from the gas phase, facilitating the destruction of ozone by catalytic cycles involving chlorine free radicals.</t>
  </si>
  <si>
    <t>MIT,DEPT CHEM,CAMBRIDGE,MA 02139</t>
  </si>
  <si>
    <t>MOLINA, MJ (corresponding author), MIT,DEPT EARTH ATMOSPHER &amp; PLANETARY SCI,CAMBRIDGE,MA 02139, USA.</t>
  </si>
  <si>
    <t>10.1016/0960-1686(91)90170-C</t>
  </si>
  <si>
    <t>WOS:A1991GD14800013</t>
  </si>
  <si>
    <t>ROBY, DD</t>
  </si>
  <si>
    <t>DIET AND POSTNATAL ENERGETICS IN CONVERGENT TAXA OF PLANKTON-FEEDING SEABIRDS</t>
  </si>
  <si>
    <t>AUK</t>
  </si>
  <si>
    <t>LEACHS STORM-PETREL; PELECANOIDES-URINATRIX-EXSUL; PRION PACHYPTILA-DESOLATA; BIOCHEMICAL-COMPOSITION; DIVING PETRELS; SOUTH-GEORGIA; LEAST AUKLETS; DIOMEDEA-MELANOPHRIS; EUPHAUSIA-SUPERBA; BREEDING BIOLOGY</t>
  </si>
  <si>
    <t>To evaluate the influence of diet composition on seabird postnatal development, I examined the relationships between feeding rate, energy intake, energy partitioning, and chick growth in three species of high latitude, plankton-feeding seabirds: Least Auklet (Aethia pusilla), South Georgia Diving Petrel (Pelecanoides georgicus), and Common Diving Petrel (P. urinatrix). Average dietary lipid content varied from 22 to 46% of dry mass among the three species. Least Auklet chicks were fed meals rich in wax esters; on average 63% of total energy intake was in the form of wax. Interspecific comparisons of chick dietary composition and energy budgets indicated that calanoid copepods, a wax ester-rich food, was a balanced source of protein and lipids. However, the lipid content of Antarctic krill (Euphausia superba) was insufficient to meet maintenance energy requirements of Common Diving Petrels. Lipid-rich diets were associated with shorter brooding periods, higher rates of nestling fat deposition, and larger lipid reserves at fledging. Accumulation rates of lipid-free dry matter were similar in the three species despite differences in energy intake related to diet. The energy cost of growth was a relatively minor component of nestling energy budgets; most assimilated energy was allocated toward maintenance and fat deposition. Selection apparently favors high latitude seabirds that meet the high energy requirements of their chicks by providing a lipid-rich diet. Differences in diet composition explained much of the variation in postnatal development among the three species, but there was no evidence that energy limited growth per se.</t>
  </si>
  <si>
    <t>UNIV PENN, DEPT BIOL, PHILADELPHIA, PA 19104 USA</t>
  </si>
  <si>
    <t>Bond, Alexander L/A-3786-2010</t>
  </si>
  <si>
    <t>OXFORD UNIV PRESS INC</t>
  </si>
  <si>
    <t>CARY</t>
  </si>
  <si>
    <t>JOURNALS DEPT, 2001 EVANS RD, CARY, NC 27513 USA</t>
  </si>
  <si>
    <t>1938-4254</t>
  </si>
  <si>
    <t>EY490</t>
  </si>
  <si>
    <t>WOS:A1991EY49000015</t>
  </si>
  <si>
    <t>HINDELL, MA; BURTON, HR; SLIP, DJ</t>
  </si>
  <si>
    <t>FORAGING AREAS OF SOUTHERN ELEPHANT SEALS, MIROUNGA-LEONINA, AS INFERRED FROM WATER TEMPERATURE DATA</t>
  </si>
  <si>
    <t>AUSTRALIAN JOURNAL OF MARINE AND FRESHWATER RESEARCH</t>
  </si>
  <si>
    <t>Fourteen time-depth-temperature recorders were recovered from adult southern elephant seals (Mirounga leonina) returning to Macquarie Island to breed or moult. The resulting temperature/depth profiles indicated that all four males spent most of their time in waters lying over the Antarctic Continental Shelf, whereas only one of ten females spent any time there. Five of the females foraged just off the Antarctic Continental Shelf, and the other five remained near the Antarctic Polar Front.</t>
  </si>
  <si>
    <t>HINDELL, MA (corresponding author), UNIV QUEENSLAND,DEPT ZOOL,ST LUCIA,QLD 4067,AUSTRALIA.</t>
  </si>
  <si>
    <t>Hindell, Mark/0000-0002-7823-7185; Slip, David/0000-0002-9010-7236</t>
  </si>
  <si>
    <t>C S I R O PUBLICATIONS</t>
  </si>
  <si>
    <t>COLLINGWOOD</t>
  </si>
  <si>
    <t>150 OXFORD ST, PO BOX 1139, COLLINGWOOD VICTORIA 3066, AUSTRALIA</t>
  </si>
  <si>
    <t>0067-1940</t>
  </si>
  <si>
    <t>AUST J MAR FRESH RES</t>
  </si>
  <si>
    <t>Fisheries; Limnology; Marine &amp; Freshwater Biology; Oceanography</t>
  </si>
  <si>
    <t>Fisheries; Marine &amp; Freshwater Biology; Oceanography</t>
  </si>
  <si>
    <t>FF652</t>
  </si>
  <si>
    <t>WOS:A1991FF65200002</t>
  </si>
  <si>
    <t>HINDELL, MA; SLIP, DJ; BURTON, HR</t>
  </si>
  <si>
    <t>THE DIVING BEHAVIOR OF ADULT MALE AND FEMALE SOUTHERN ELEPHANT SEALS, MIROUNGA-LEONINA (PINNIPEDIA, PHOCIDAE)</t>
  </si>
  <si>
    <t>AUSTRALIAN JOURNAL OF ZOOLOGY</t>
  </si>
  <si>
    <t>ANGUSTIROSTRIS; DEPTH; FOOD</t>
  </si>
  <si>
    <t>Over 50 000 individual dive records collected by time-depth recorders were analysed with respect to sex of the seal, time of year and the approximate geographic location of the dive. Six distinct dive types were described on the basis of parameters such as the amount of time spent at the maximum depth of the dive, the rate of ascent and descent, and the general form of the dive profile. These dive types were 'rest' dives, 'travel' dives, 'surface' dives, 'general non-foraging' dives, 'pelagic foraging' dives and 'benthic foraging' dives. The seals spent 90% of their time at sea submerged. Less than 2% of the time was spent on the surface in intervals of more than 10 min. A further 20-30% of the time was spent on the various non-foraging types of dives. Most females performed only 'pelagic foraging' dives, while males performed both 'pelagic' and 'benthic foraging' dives. All the 'benthic foraging' dives occurred in Area 3 (defined by water-temperature data as lying over the Antarctic Continental Shelf) and were 400-500 m deep. 'Pelagic foraging' dives occurred in all three foraging areas and ranged in depth from 200 to 1100 m. These types of dives also exhibited marked diurnal variations in depth, unlike 'benthic foraging' dives. The seals spent 10-20 min at the bottom of each 'foraging' dive, where they generally displayed a series of small changes in depth (wiggles). The size of these 'wiggles' tended to be larger in 'pelagic foraging' dives than in 'benthic foraging' dives. The diving behaviour of southern elephant seals is related to the possible prey they exploit in the Southern Ocean.</t>
  </si>
  <si>
    <t>UNIV QUEENSLAND,DEPT ZOOL,ST LUCIA,QLD 4067,AUSTRALIA; ANTARCT DIV,KINGSTON,TAS 7050,AUSTRALIA</t>
  </si>
  <si>
    <t>University of Queensland; Australian Antarctic Division</t>
  </si>
  <si>
    <t>Slip, David/0000-0002-9010-7236; Hindell, Mark/0000-0002-7823-7185</t>
  </si>
  <si>
    <t>0004-959X</t>
  </si>
  <si>
    <t>AUST J ZOOL</t>
  </si>
  <si>
    <t>Aust. J. Zool.</t>
  </si>
  <si>
    <t>10.1071/ZO9910595</t>
  </si>
  <si>
    <t>GR914</t>
  </si>
  <si>
    <t>WOS:A1991GR91400009</t>
  </si>
  <si>
    <t>DOHLER, G</t>
  </si>
  <si>
    <t>UPTAKE OF N-15-AMMONIUM AND N-15-NITRATE BY ANTARCTIC DIATOMS - DEPENDENCE ON THE DAYTIME AND EFFECT OF UV-B RADIATION</t>
  </si>
  <si>
    <t>BIOCHEMIE UND PHYSIOLOGIE DER PFLANZEN</t>
  </si>
  <si>
    <t>NITROGEN METABOLISM; EFFECT OF AMMONIUM ON NITRATE UPTAKE; IMPACT OF UV-B; ANTARCTIC DIATOMS</t>
  </si>
  <si>
    <t>INDIAN-OCEAN SECTOR; NITROGEN ASSIMILATION; MARINE-PHYTOPLANKTON; CHEMICAL-COMPOSITION; N-15 UPTAKE; NITRATE; PHOTOSYNTHESIS; TEMPERATURE; AMMONIUM; RHYTHMS</t>
  </si>
  <si>
    <t>The antarctic diatoms Rhizosolenia truncata Karsten and Thalassiosira antarctica Comber, grown at a temperature of 0-degrees-C, a light intensity of 50-mu-mol m-2s-1 and a light/dark regime of 12:12BAR h were used during exponential growth for N-15-experiments in the light and dark period. Maximal uptake rates of N-15-ammonia and N-15-nitrate of both species were found in the light period whereas low uptake rates were observed in the dark, only. Assimilation of both nitrogenous compounds by both species were 4-fold higher at a final concentration of 100-mu-M compared to 10-mu-M. Uptake of N-15-nitrate was slightly lower in the presence of ammonia whereas N-15-ammonia assimilation was not affected by nitrate. Uptake rates of both nitrogen compounds reached maximal values at + 6-degrees-C whereas a low N-15-enrichment has been measured in cells adapted to +/- 0-degrees-C and + 10-degrees-C. The aim of our study was to obtain information on the daily variation of the nitrogen uptake by Antarctic phytoplankton. In another series of experiments the effect of UV-B radiation on uptake rates of Rhizosolenia truncata Karsten and Coscinodiscus spec. was tested during the exposure time. A reduction in uptake of ammonium and nitrate in dependence on the UV-B dose and the exposure time was found. Results are discussed with reference to the possible target of UV-B irradiance.</t>
  </si>
  <si>
    <t>DOHLER, G (corresponding author), UNIV FRANKFURT,FACHBEREICH BIOL,INST BOT,SIESMAYERSTR 70,POSTFACH 111932,W-6000 FRANKFURT 11,GERMANY.</t>
  </si>
  <si>
    <t>GUSTAV FISCHER VERLAG JENA</t>
  </si>
  <si>
    <t>JENA</t>
  </si>
  <si>
    <t>VILLENGANG 2, D-07745 JENA, GERMANY</t>
  </si>
  <si>
    <t>0015-3796</t>
  </si>
  <si>
    <t>BIOCHEM PHYSIOL PFL</t>
  </si>
  <si>
    <t>GL227</t>
  </si>
  <si>
    <t>WOS:A1991GL22700002</t>
  </si>
  <si>
    <t>THOMPSON, KR; ROTHERY, P</t>
  </si>
  <si>
    <t>A CENSUS OF THE BLACK-BROWED ALBATROSS DIOMEDEA-MELANOPHRYS POPULATION ON STEEPLE JASON ISLAND, FALKLAND-ISLANDS</t>
  </si>
  <si>
    <t>BIOLOGICAL CONSERVATION</t>
  </si>
  <si>
    <t>The world's largest colony of the black-browed albatross Diomedea melanophrys on Steeple Jason Island, Falkland Islands was systematically censused for the first time in December 1987. Colony area was estimated as 31.8 ha from high-altitude aerial photographs. Densities of both occupied and empty nests were estimated from counts in 31 quadrats covering 2.2% of the total colony area. Combining the colony area and nest density estimates indicated a total of between 196 600 and 232 700 nests, of which between 153 200 and 178 400 were occupied by breeding pairs over the hatching period. These results confirm the importance of this colony, and of the Falklands as a whole, to the world population of this species and provide a baseline against which to assess future population changes. Population monitoring is now essential as the foraging ecology of the albatrosses has been affected by the growth of commercial fisheries in Falklands' waters over the past decade.</t>
  </si>
  <si>
    <t>0006-3207</t>
  </si>
  <si>
    <t>BIOL CONSERV</t>
  </si>
  <si>
    <t>Biol. Conserv.</t>
  </si>
  <si>
    <t>10.1016/0006-3207(91)90087-P</t>
  </si>
  <si>
    <t>Biodiversity Conservation; Ecology; Environmental Sciences</t>
  </si>
  <si>
    <t>FB143</t>
  </si>
  <si>
    <t>WOS:A1991FB14300003</t>
  </si>
  <si>
    <t>HAMMOND, PS; THOMPSON, PM</t>
  </si>
  <si>
    <t>MINIMUM ESTIMATE OF THE NUMBER OF BOTTLE-NOSED DOLPHINS TURSIOPS-TRUNCATUS IN THE MORAY FIRTH, NE SCOTLAND</t>
  </si>
  <si>
    <t>The Moray Firth contains one of the best known resident groups of bottlenose dolphins Tursiops truncatus in UK waters. However, despite concerns over the fate of these animals, few data exist on the size or status of this or other small cetacean populations around Britain. In August 1989, a coordinated survey was carried out around the coast of the Moray Firth to obtain a minimum estimate of the number of bottlenose dolphins present in the area. A minimum of 62 dolphins was counted during the survey, including at least seven calves. Most animals were observed in the inner part of the Moray Firth, particularly in the narrow mouths of the Cromarty, Beauly and Inverness Firths. These results show that coordinated land-based surveys can provide a useful first estimate of the population size of coastal small populations.</t>
  </si>
  <si>
    <t>UNIV ABERDEEN,DEPT ZOOL,ABERDEEN AB9 2TN,SCOTLAND</t>
  </si>
  <si>
    <t>University of Aberdeen</t>
  </si>
  <si>
    <t>HAMMOND, PS (corresponding author), BRITISH ANTARCTIC SURVEY,SEA MAMMAL RES UNIT,MADINGLEY RD,CAMBRIDGE CB3 0ET,ENGLAND.</t>
  </si>
  <si>
    <t>Thompson, Paul Michael/AGR-6267-2022</t>
  </si>
  <si>
    <t>Thompson, Paul Michael/0000-0001-6195-3284; Hammond, Philip/0000-0002-2381-8302</t>
  </si>
  <si>
    <t>10.1016/0006-3207(91)90090-V</t>
  </si>
  <si>
    <t>WOS:A1991FB14300006</t>
  </si>
  <si>
    <t>VOSKOBOINIKOVA, OS; TERESCHUK, OY</t>
  </si>
  <si>
    <t>MORPHOLOGICAL-CHANGES IN THE BONE SKELETON OF PSEUDOTREMATOMUS-EULEPIDOTUS (NOTOTHENIIDAE, PISCES) IN ONTOGENY</t>
  </si>
  <si>
    <t>BIOLOGIYA MORYA-MARINE BIOLOGY</t>
  </si>
  <si>
    <t>OSTEOLOGICAL DEVELOPMENT; FISHES; SEA</t>
  </si>
  <si>
    <t>The development of the bone skeleton of the nototheniid Pseudotrematomas eulepidotus was traced in ontogenesis. It is established that the succession of formation of bones in P.eulepidotus is largely the same as in other perciformes. A late formation of the supraoccipitale is regarded as heterochrony and may be due to a weak development of bones of the occipital region of the skull in trematomins. Fusions of the second radiale and the skapula in the pelvic fin and of free hypuralia in the caudal fin are considered to be anabolies. A later formation of bones in P.eulepidotus than in members of other suborders of perciformes can be explained not only by a low growth rate of antarctic fishes, but also by peculiarities of the studied species.</t>
  </si>
  <si>
    <t>RUSSIAN ACAD SCI,INST ZOOL,ICHTHYOL LAB,ST PETERSBURG 199034,RUSSIA</t>
  </si>
  <si>
    <t>Russian Academy of Sciences; Zoological Institute of the Russian Academy of Sciences</t>
  </si>
  <si>
    <t>Voskoboinikova, Olga/R-4304-2017</t>
  </si>
  <si>
    <t>NAUKA</t>
  </si>
  <si>
    <t>103717 GSP K-62 PODSOSENSKII PER 21, MOSCOW, RUSSIA</t>
  </si>
  <si>
    <t>0134-3475</t>
  </si>
  <si>
    <t>BIOL MORYA-VLAD+</t>
  </si>
  <si>
    <t>KQ818</t>
  </si>
  <si>
    <t>WOS:A1991KQ81800009</t>
  </si>
  <si>
    <t>BORISENKO, YA; GONTAR, VI</t>
  </si>
  <si>
    <t>BIOGEOCHEMISTRY OF SKELETONS OF COLDWATER BRYOZOA</t>
  </si>
  <si>
    <t>The X-ray and spectrographic analyses were used to study calciferous skeletons of recent most common bryozoans belonging to 7 species of cyclostomids and 48 species of cheilostomids from the northern and Far-Eastern seas of the USSR and also from Antarctic waters. Skeletons of most species consist of magnesian calcite and only those of Labioporella adeliensis Livingstone consist of aragonite. A combination of aragonite and calcite in one skeleton was not found. Weakly calcareous skeletons of bryozoans as compared to strongly calcareous ones have terrigenous and clay admixture and therefore a large amount of microelements. Strongly calcareous skeletons differ in their chemical composition on the level of orders. Cheilostomids on the average contain a greater amount of microelements, in particular, copper, lead, zinc and magnesian, whereas cyclostomids are enriched with boron, vanadium and manganese.</t>
  </si>
  <si>
    <t>ACAD SCI USSR,INST ZOOL,MARINE INVEST LAB,LENINGRAD 199034,USSR</t>
  </si>
  <si>
    <t>BORISENKO, YA (corresponding author), KHARKOV UNIV,DEPT GEOL,KHARKOV 310077,UKRAINE,USSR.</t>
  </si>
  <si>
    <t>Gontar, Valentina/R-4496-2017</t>
  </si>
  <si>
    <t>Gontar, Valentina/0000-0001-7295-774X</t>
  </si>
  <si>
    <t>HB220</t>
  </si>
  <si>
    <t>WOS:A1991HB22000010</t>
  </si>
  <si>
    <t>SIMONEIT, BRT; CARDOSO, JN; ROBINSON, N</t>
  </si>
  <si>
    <t>AN ASSESSMENT OF TERRESTRIAL HIGHER MOLECULAR-WEIGHT LIPID COMPOUNDS IN AEROSOL PARTICULATE MATTER OVER THE SOUTH-ATLANTIC FROM ABOUT 30-DEGREES-S-70-DEGREES-S</t>
  </si>
  <si>
    <t>CHEMOSPHERE</t>
  </si>
  <si>
    <t>AEROSOL PARTICLES; LIPIDS; SOUTH ATLANTIC; ANTARCTICA</t>
  </si>
  <si>
    <t>REMOTE MARINE ATMOSPHERE; TROPICAL NORTH PACIFIC; WESTERN UNITED-STATES; ORGANIC-MATTER; MARKER ANALYSIS; PARTICLE-SIZE; SOURCE RECONCILIATIONS; AROMATIC-HYDROCARBONS; NORMAL-ALKANES; TROPOSPHERE</t>
  </si>
  <si>
    <t>A cruise in the South Atlantic allowed the acquisition of a series of aerosol particle samples (high volume filtering) from Rio de Janeiro (Brazil) south to the Antarctic (Bransfield Strait) and back toward Punta Arenas (Chile). These samples were analyzed for the content and composition of solvent-soluble organic matter (range 55-5670 ng/m3) for a preliminary evaluation of the terrestrial components of this organic matter. Distributions of n-alkanes, n-alkanoic acids and n-alkanols were determined (gas chromatography/mass spectrometry) and compared with analogous information on biological and geological (e.g. petroleum) sources. A preliminary data correlation was also attempted by collection of composited local vegetation wax in one possible aerosol particle source region. The results show a petroleum derived component (unresolved hydrocarbon mixture and n-alkanes with no carbon number predominance) in most samples, notably evident remote from continental areas where the plant was signature (straight-chain homologs &gt; C20) was less concentrated, as contrasted with the marine/microbial input (compounds &lt; C20). A procedure for subtraction of the petroleum component in n-alkane traces, as well as analyses of oxygenated components, permitted resolution of some ambiguities and highlighted the biological fingerprint in all cases. In aerosols close to land, polycyclic biomarkers, indicative of fossil fuel (e.g. 17-alpha(H)-hopanes, etc.) and/or biological input (e.g. cholesterol, etc.) could be recognized. Natural product biomarkers of terrestrial vegetation (e.g. amyrins, oleanolic and ursolic acids) showed a rapid depletion downwind from their source regions.</t>
  </si>
  <si>
    <t>UNIV FED RIO DE JANEIRO,INST QUIM,RIO DE JANEIRO,BRAZIL</t>
  </si>
  <si>
    <t>Universidade Federal do Rio de Janeiro</t>
  </si>
  <si>
    <t>SIMONEIT, BRT (corresponding author), OREGON STATE UNIV,COLL OCEANOG,ENVIRONM GEOCHEM GRP,CORVALLIS,OR 97331, USA.</t>
  </si>
  <si>
    <t>SIMONEIT, BERND R. T./A-2008-2013</t>
  </si>
  <si>
    <t>0045-6535</t>
  </si>
  <si>
    <t>Chemosphere</t>
  </si>
  <si>
    <t>10.1016/0045-6535(91)90196-K</t>
  </si>
  <si>
    <t>Environmental Sciences</t>
  </si>
  <si>
    <t>GH761</t>
  </si>
  <si>
    <t>WOS:A1991GH76100001</t>
  </si>
  <si>
    <t>ENOMOTO, H</t>
  </si>
  <si>
    <t>FLUCTUATIONS OF SNOW ACCUMULATION IN THE ANTARCTIC AND SEA-LEVEL PRESSURE IN THE SOUTHERN-HEMISPHERE IN THE LAST 100 YEARS</t>
  </si>
  <si>
    <t>PATTERNS; ISOTOPE; DOME</t>
  </si>
  <si>
    <t>This paper summarizes the long-term fluctuations of snow accumulation in the Antarctic and analyzes its correlation with the sea level pressure (SLP) in the middle latitude (40-degrees-50-degrees S) of the Southern Hemisphere. Stratigraphic data which were compiled from studies on ice cores and snow-pits at eight stations in the Antarctic were used in the present study. It was found that the data concerning fluctuations in snow accumulation for East Antarctica showed correlations, whereas no such correlation was observed for the data from West Antarctica. This study shows possible relationships between snow accumulation in the Antarctic and SLP in the middle latitudes. The fluctuations of accumulation at South Pole, Dome C, Wilkes and South Ice Point show correlations with SLP over a large area in the 40-degrees-50-degrees S latitudinal zone. For the long-term fluctuations of SLP in the 40-degrees-50-degrees S latitudinal zone, a zonal fluctuation with wave number zero structure and a longitudinal variation of SLP anomalies due to their out-of-phase-fluctuation between the Pacific and the Indian Oceans were observed. The temporal scales for these fluctuations were found to be in the order of 20-30 years and 40-60 years, respectively. The influences of these two modes on the behaviour of snow accumulation in the Antarctic is also discussed.</t>
  </si>
  <si>
    <t>SWISS FED INST TECHNOL,DEPT GEOG,CH-8057 ZURICH,SWITZERLAND</t>
  </si>
  <si>
    <t>Swiss Federal Institutes of Technology Domain; ETH Zurich</t>
  </si>
  <si>
    <t>10.1007/BF00142505</t>
  </si>
  <si>
    <t>EW091</t>
  </si>
  <si>
    <t>WOS:A1991EW09100005</t>
  </si>
  <si>
    <t>SOLOMON, PM; BARRETT, JW</t>
  </si>
  <si>
    <t>ENCRENAZ, P; LAURENT, C; GULKIS, E; KOLLBERG, E; WINNESSER, G</t>
  </si>
  <si>
    <t>FROM HAWAII TO THE ANTARCTIC OZONE HOLE - MILLIMETER-WAVE OBSERVATIONS OF CHLORINE AND DEPLETION OF THE OZONE-LAYER</t>
  </si>
  <si>
    <t>COHERENT DETECTION AT MILLIMETER WAVELENGTHS AND THEIR APPLICATIONS</t>
  </si>
  <si>
    <t>LES HOUCHES SERIES</t>
  </si>
  <si>
    <t>WINTER WORKSHOP ON COHERENT DETECTION AT MILLIMETER WAVELENGTHS AND THEIR APPLICATIONS</t>
  </si>
  <si>
    <t>MAR 20-29, 1990</t>
  </si>
  <si>
    <t>LES HOUCHES, FRANCE</t>
  </si>
  <si>
    <t>barrett, john/ABD-8414-2020</t>
  </si>
  <si>
    <t>NOVA SCIENCE PUBLISHERS</t>
  </si>
  <si>
    <t>COMMACK</t>
  </si>
  <si>
    <t>1-56072-012-3</t>
  </si>
  <si>
    <t>LES HOUCHES</t>
  </si>
  <si>
    <t>Astronomy &amp; Astrophysics; Instruments &amp; Instrumentation; Physics, Applied</t>
  </si>
  <si>
    <t>Astronomy &amp; Astrophysics; Instruments &amp; Instrumentation; Physics</t>
  </si>
  <si>
    <t>BT35Y</t>
  </si>
  <si>
    <t>WOS:A1991BT35Y00016</t>
  </si>
  <si>
    <t>RADTKE, RL; SHEPHERD, BS</t>
  </si>
  <si>
    <t>CURRENT METHODOLOGICAL REFINEMENTS FOR THE ACQUISITION OF LIFE-HISTORY INFORMATION IN FISHES - PARADIGMS FROM PAN-OCEANIC BILLFISHES</t>
  </si>
  <si>
    <t>COMPARATIVE BIOCHEMISTRY AND PHYSIOLOGY A-MOLECULAR &amp; INTEGRATIVE PHYSIOLOGY</t>
  </si>
  <si>
    <t>CALCIUM-CONCENTRATION RATIOS; NEOPTERYGEAN MARINE FISHES; EUPHAUSIA-SUPERBA DANA; AGE-DETERMINATION; ANTARCTIC KRILL; ISOTOPIC COMPOSITION; MAKAIRA-NIGRICANS; SOUTH-AFRICA; BLUEFIN TUNA; OTOLITHS</t>
  </si>
  <si>
    <t>1. Many factors contribute to hinder progress in estimating and verifying age, growth, and life history strategies of billfishes. It is necessary to discern growth of an individual fish to circumvent problems in substantiating age, growth, longevity and age at maturity. These biological characteristics allow us to discover what life history periods are critical to survival and reproduction. 2. Two theoretical approaches may be considered for studying the age of billfish: Age may be delineated in terms of the passage of time (chronological age), or may be examined as the progression of physiological development (physiological age). 3. Hard tissues such as otoliths, spines, vertebrae and post-mitotic tissues contain a plethora of biological and ecological information documenting a fish's chronological and physiological age and individual life history. In calcified tissues, this information can be obtained when the proper techniques are used to investigate the structural and chemical components of billfish hard parts. Chemical analyses of stable isotopes and elemental concentrations in calcified tissues suggest that calcified tissues contain hydrographic, nutritional and migrational information-life history information. 4. Utilization of structural and chemical analyses of billfish otoliths, vertebrae, and other hard parts, enables specific phases of growth to be linked to environmental occurrences. Measurement of the metabolically accumulated cellular pigment, lipofuscin, in post-mitotic tissue may make it possible to define physiological age or readiness. Internal and external structural and chemical analyses of otoliths, vertebrae, and other hard parts, combined with biochemical assays of post-mitotic tissue will greatly enhance studies of life history. The methods presented provide insights into means by which life history knowledge can be obtained.</t>
  </si>
  <si>
    <t>UNIV HAWAII, DEPT ZOOL, HONOLULU, HI 96822 USA</t>
  </si>
  <si>
    <t>UNIV HAWAII MANOA, HAWAII INST GEOPHYS, SCH OCEAN &amp; EARTH SCI &amp; TECHNOL, 2525 CORREA RD, HONOLULU, HI 96822 USA.</t>
  </si>
  <si>
    <t>NIGMS NIH HHS [GMO-7684-11] Funding Source: Medline</t>
  </si>
  <si>
    <t>NIGMS NIH HHS(United States Department of Health &amp; Human ServicesNational Institutes of Health (NIH) - USANIH National Institute of General Medical Sciences (NIGMS))</t>
  </si>
  <si>
    <t>360 PARK AVE SOUTH, NEW YORK, NY 10010-1710 USA</t>
  </si>
  <si>
    <t>1095-6433</t>
  </si>
  <si>
    <t>1531-4332</t>
  </si>
  <si>
    <t>COMP BIOCHEM PHYS A</t>
  </si>
  <si>
    <t>Comp. Biochem. Physiol. A-Mol. Integr. Physiol.</t>
  </si>
  <si>
    <t>10.1016/0300-9629(91)90477-T</t>
  </si>
  <si>
    <t>Biochemistry &amp; Molecular Biology; Physiology; Zoology</t>
  </si>
  <si>
    <t>GK782</t>
  </si>
  <si>
    <t>WOS:A1991GK78200009</t>
  </si>
  <si>
    <t>GHEBREMESKEL, K; WILLIAMS, TD; WILLIAMS, G; GARDNER, DA; CRAWFORD, MA</t>
  </si>
  <si>
    <t>PLASMA METABOLITES IN MACARONI PENGUINS (EUDYPTES-CHRYSOLOPHUS) ARRIVING ON LAND FOR BREEDING AND MOLTING</t>
  </si>
  <si>
    <t>ALPHA-TOCOPHEROL; WILD; ROCKHOPPER; RETINOL; LIPIDS; MOLT</t>
  </si>
  <si>
    <t>1. Plasma metabolites and nutrients of macaroni penguins (Eudyptes chrysolophus) arriving on land in good condition, following intense feeding, for breeding and moulting were investigated. 2. The pre-breeding female birds had significantly higher concentrations of total lipid, iron, magnesium, calcium, inorganic phosphate and alkaline phosphatase, and lower concentrations of total cholesterol, all-trans retinol (vitamin A) than the pre-breeding males. 3. With the exception of iron, which was lower in the male, the various parameters measured in male and female pre-moult penguins did not differ. 4. Some of the plasma metabolite concentrations of the pre-moult birds differed substantially from those of their male and female pre-breeding counterparts. 5. The observed differences were thought to be the result of mobilization in response to physiological demands for egg formation and moulting. 6. However, it is possible that discrepancies were partly due to selective ingestion of nutrients in preparation for higher physiological demands.</t>
  </si>
  <si>
    <t>ZOOL SOC LONDON, INST ZOOL, DEPT NUTR BIOCHEM, LONDON NW1 4RY, ENGLAND; BRITISH ANTARCTIC SURVEY, NAT ENVIRONM RES COUNCIL, CAMBRIDGE CB3 0ET, ENGLAND; UNIV COLL HOSP LONDON, DEPT CHEM PATHOL, WC1 LONDON, ENGLAND</t>
  </si>
  <si>
    <t>Zoological Society of London; UK Research &amp; Innovation (UKRI); Natural Environment Research Council (NERC); NERC British Antarctic Survey; University College London Hospitals NHS Foundation Trust</t>
  </si>
  <si>
    <t>Ghebremeskel, Kebreab/0000-0002-6264-1044</t>
  </si>
  <si>
    <t>10.1016/0300-9629(91)90267-G</t>
  </si>
  <si>
    <t>FF833</t>
  </si>
  <si>
    <t>WOS:A1991FF83300044</t>
  </si>
  <si>
    <t>HADERSPECK, W; HOFFMANN, KH</t>
  </si>
  <si>
    <t>THERMAL-PROPERTIES FOR DIGESTIVE ENZYMES OF A SUB-ANTARCTIC BEETLE, HYDROMEDION-SPARSUTUM (COLEOPTERA, PERIMYLOPIDAE) COMPARED TO THOSE IN 2 THERMOPHILIC INSECTS</t>
  </si>
  <si>
    <t>COMPARATIVE BIOCHEMISTRY AND PHYSIOLOGY A-PHYSIOLOGY</t>
  </si>
  <si>
    <t>SOUTH-GEORGIA; MULLER COLEOPTERA; TEMPERATURE</t>
  </si>
  <si>
    <t>1. Proteolytic, lipolytic, amylolytic and cellulolytic activities were studied in adults of the phytophagous beetle, Hydromedion sparsutum, indigenous to the sub-Antarctic island of South Georgia. 2. Gastric enzyme activities were measured at experimental temperatures of 5-40-degrees-C and results were compared with those obtained from two thermophilic insects, Gryllus bimaculatus and Tenebrio molitor. 3. Protease and lipase activities in Hydromedion were 10-15 times lower than in Gryllus and Tenebrio. 4. In the temperature range of 5-15-degrees-C, alpha-amylase activity from Hydromedion was only slightly lower than that from Gryllus. 5. Hydromedion gut homogenates exhibited a distinct cellulolytic activity, even at a low temperature of 5-degrees-C. 6. Cellulolytic activity in the digestive tract of Hydromedion was confirmed by the evolution of (CO2)-C-14 after consumption of labelled cellulose. 7. The thermal properties of digestive enzymes agree well with the role of Hydromedion as primary decomposer in its ecosystem.</t>
  </si>
  <si>
    <t>UNIV ULM,ALLGEMEINE ZOOL BIOL I,ALBERT EINSTEIN ALLEE 11,W-7900 ULM,GERMANY</t>
  </si>
  <si>
    <t>Ulm University</t>
  </si>
  <si>
    <t>Hoffmann, Klaus H./0000-0002-7942-9779</t>
  </si>
  <si>
    <t>0300-9629</t>
  </si>
  <si>
    <t>Comp. Biochem. Physiol. A-Physiol.</t>
  </si>
  <si>
    <t>10.1016/0300-9629(91)90375-M</t>
  </si>
  <si>
    <t>GP088</t>
  </si>
  <si>
    <t>WOS:A1991GP08800013</t>
  </si>
  <si>
    <t>UVA, BM; MASINI, MA; DEVECCHI, M; NAPOLI, L</t>
  </si>
  <si>
    <t>RENIN-ANGIOTENSIN SYSTEM IN ANTARCTIC FISHES</t>
  </si>
  <si>
    <t>I-CONVERTING ENZYME; GLYCOPROTEINS; CORTISOL; KIDNEY; PLASMA; SERUM</t>
  </si>
  <si>
    <t>1. The presence of a renin-angiotensin-like system has been investigated in the Antarctic fishes Chionodraco hamatus (Fam. Channichthydae) and Pagothenia (Trematomus) bernacchii (Fam. Notothenidae). 2. A renin-like activity is present in plasma and kidney of both the white blooded (Chionodraco) and the red blooded (Pagothenia) species. 3. An angiotensin converting enzyme-like activity has been demonstrated in plasma, gills and kidneys of both species. The activity is inhibited by high temperature. 4. From our data a renin-angiotensin-like system is present in the Antarctic fishes studied but the cascade of enzymes is active only at low temperatures.</t>
  </si>
  <si>
    <t>UVA, BM (corresponding author), UNIV GENOA,INST ANATOMIA COMPARATA,I-16126 GENOA,ITALY.</t>
  </si>
  <si>
    <t>Ripolone, Michela/0000-0001-9293-6823; Napoli, Laura/0000-0003-4607-8084</t>
  </si>
  <si>
    <t>10.1016/0300-9629(91)90311-Y</t>
  </si>
  <si>
    <t>GU833</t>
  </si>
  <si>
    <t>WOS:A1991GU83300020</t>
  </si>
  <si>
    <t>ZALESKAFRELJAN, K; CYWINSKA, L</t>
  </si>
  <si>
    <t>THE EFFECT OF DIFFERENT KRILL MEALS FED TO LABORATORY RATS ON THEIR BLOOD INDEXES</t>
  </si>
  <si>
    <t>EUPHAUSIA-SUPERBA DANA; ANTARCTIC KRILL; IDENTIFICATION; DIETS; FISH</t>
  </si>
  <si>
    <t>1. In 102 laboratory rats fed with (a) the krill standardized meal, (b) the krill meal with low chitin content, (c) the casein diet with D,L-methionine, (d) the casein diet with D,L-methionine supplemented with the krill carapace meal, (e) the casein diet with D,L-methionine supplemented with ash from the krill standardized meal and (f) the control diet-Murigran standard pelleted feed; the different blood indices were investigated. 2. The mean values of following indices: the number of erythrocytes and leucocytes, the percentage of leucocytes, the corpuscular haemoglobin concentration and red blood cell diameter were similar in all experimental and control groups. 3. The mean values of haematocrit and haemoglobin levels, the mean corpuscular thickness and volume were lower in rats fed with the casein diet with D,L-methionine supplemented with the krill carapace meal than in other groups. 4. All kinds of investigated indices were similar in rats fed with krill meal with low chitin contents, whose parents received the standardized krill meal and no sex differences have been shown here.</t>
  </si>
  <si>
    <t>ZALESKAFRELJAN, K (corresponding author), UNIV WARSAW,INST ZOOL,DEPT VERTEBRATE ANIM PHYSIOL,ZWIRKI WIGURY 93,PL-02089 WARSAW,POLAND.</t>
  </si>
  <si>
    <t>10.1016/0300-9629(91)90590-9</t>
  </si>
  <si>
    <t>ET075</t>
  </si>
  <si>
    <t>WOS:A1991ET07500024</t>
  </si>
  <si>
    <t>KARLSTAM, B; JOHANSSON, B; BRYNO, C</t>
  </si>
  <si>
    <t>IDENTIFICATION OF PROTEOLYTIC ISOZYMES FROM ANTARCTIC KRILL (EUPHAUSIA-SUPERBA) IN AN ENZYMATIC DEBRIDER</t>
  </si>
  <si>
    <t>COMPARATIVE BIOCHEMISTRY AND PHYSIOLOGY B-BIOCHEMISTRY &amp; MOLECULAR BIOLOGY</t>
  </si>
  <si>
    <t>1. A partially purified krill extract (enzymatic debrider) intended for clinical use was electrophoretically characterized by polyacrylamide gel electrophoresis (PAGE) and by crossed immunoelectrophoresis (CIE) using polyclonal rabbit antibodies. 2. Three main types of proteolytic enzymes (serine proteinase, carboxypeptidase A and B) with mol. wts of 33,000, 28,000 and 35,000, respectively, could be separated by SDS-g-PAGE under reducing conditions. 3. Routine CIE analysis of krill samples revealed four protease-active immunoprecipitates. Two of these precipitates were associated with the proteinase activity, one with carboxypeptidase A and one with carboxypeptidase B. 4. Improving resolution of CIE by extending electrophoresis in the first dimension permitted separation of three serine proteinases of which two were isozymes (II and III) and the third one was unique (1). 5. Furthermore carboxypeptidase A could also be separated into two isozymes (AI and AII) while carboxypeptidase B still exhibited one single component. 6. Six individual immunoprecipitates were thus identified and proved to be related to the protease activity. Highly purified enzymes were used as references in CIE and tandem-CIE to establish identification of each enzyme in the krill mixture.</t>
  </si>
  <si>
    <t>KARLSTAM, B (corresponding author), KABI PHARM THERAPEUT,DEPT BIOCHEM,S-75182 UPPSALA,SWEDEN.</t>
  </si>
  <si>
    <t>0305-0491</t>
  </si>
  <si>
    <t>COMP BIOCHEM PHYS B</t>
  </si>
  <si>
    <t>Comp. Biochem. Physiol. B-Biochem. Mol. Biol.</t>
  </si>
  <si>
    <t>10.1016/0305-0491(91)90296-P</t>
  </si>
  <si>
    <t>Biochemistry &amp; Molecular Biology; Zoology</t>
  </si>
  <si>
    <t>GY677</t>
  </si>
  <si>
    <t>WOS:A1991GY67700027</t>
  </si>
  <si>
    <t>TURKIEWICZ, M; GALAS, E; KALINOWSKA, H</t>
  </si>
  <si>
    <t>COLLAGENOLYTIC SERINE PROTEINASE FROM EUPHAUSIA-SUPERBA DANA (ANTARCTIC KRILL)</t>
  </si>
  <si>
    <t>CRAB UCA-PUGILATOR; INSECT HYPODERMA-LINEATUM; PARTIAL-PURIFICATION; PEPTIDE-HYDROLASES; POST-MORTEM; PROTEASE; COLLAGENASE; TRYPSIN; SPECIFICITY; PROTEOLYSIS</t>
  </si>
  <si>
    <t>1. A serine proteinase isolated from E. superba shows collagenolytic properties: it acts on collagens from Achilles tendon (type I and V) and reconstituted fibrils of calf skin collagen under conditions that do not denature the substrates. 2. At 25-degrees-C and pH 7.5 the enzyme both splits the calf skin collagen in solution to the fragments TC(A) and TC(B) and catalyses the conversion of dimeric molecules to monomeric chains. 3. The enzyme exhibits strong chymotrypsin-like and lower trypsin-like activities. 4. All the enzyme activities are inhibited to the same degree by diisopropylfluorophosphate (DFP), phenylmethylsulphonyl fluoride (PMSF), N-alpha-tosyl-L-lysine chloromethyl ketone (TLCK), soybean trypsin inhibitor (SBTI), chicken ovomucoid (CHOM), chymostatin and leupeptin. None of the activities is inhibited by chelating agents and L-cysteine. 5. pH-Optima of the proteinase in protein substrates hydrolysis (6.0-6.2) are lower than those of synthetic substrates cleavage (7.8-8.0 in the case of BzTyrOEt and 8.7-8.9 for BzArgOEt). 6. Four from nine cysteine residues present in the enzyme molecule possess free thiol-groups. Since the enzyme is inhibited by p-chloromercuribenzoate (pCMB), N-ethylmaleimide (NEM) and iodoacetic acid (IAA), the role of its thiol-groups has been discussed.</t>
  </si>
  <si>
    <t>TURKIEWICZ, M (corresponding author), TECH UNIV LODZ, INST TECH BIOCHEM, STEFANOWSKIEGO 4-10, PL-90924 LODZ, POLAND.</t>
  </si>
  <si>
    <t>1096-4959</t>
  </si>
  <si>
    <t>1879-1107</t>
  </si>
  <si>
    <t>10.1016/0305-0491(91)90056-J</t>
  </si>
  <si>
    <t>FV616</t>
  </si>
  <si>
    <t>WOS:A1991FV61600021</t>
  </si>
  <si>
    <t>BLACK, LP; KINNY, PD; SHERATON, JW</t>
  </si>
  <si>
    <t>THE DIFFICULTIES OF DATING MAFIC DYKES - AN ANTARCTIC EXAMPLE</t>
  </si>
  <si>
    <t>CONTRIBUTIONS TO MINERALOGY AND PETROLOGY</t>
  </si>
  <si>
    <t>PRYDZ BAY AREA; PROTEROZOIC GEOLOGICAL RELATIONSHIPS; EAST ANTARCTICA; U-PB; KAMBALDA; ZIRCON; AGE</t>
  </si>
  <si>
    <t>Archaean gneisses of the Vestfold Hills of East Antarctica are transected by several compositionally discrete suites of tholeiitic dykes. A representative of one of those suites, which has been dated in the present study, shows that not only Rb-Sr whole-rock isochrons, but also U-Pb zircon techniques (if not properly applied) can produce erroneous crystallisation ages. Two zircon populations were recovered from the mafic dyke itself, one of which is 2,483 +/- 9 Ma in age and clearly of xenocrystic origin. The other yields an age of 1,025 +/- 56 Ma, which is not ascribed to the magmatic crystallisation of the dyke, but rather to the time that it underwent metamorphic/metasomatic alteration as a response to high-grade tectonism in the adjacent mobile belt. It is presumed that the zircon in question formed by the breakdown of another mineral or minerals (possibly magmatic baddeleyite), due either to ingress of a siliceous fluid, or more probably by the release of silica from the breakdown of pyroxene to amphibole. A cogenetic 1-2 cm wide felsic vein, of late magmatic/early hydrothermal origin, also contains two zircon populations. Again, most of the grains therein, which are interpreted as of xenocrystic origin, grew at 2,483 +/- 9 Ma. However, a few euhedral zircons with very high U and Th contents grew at 1,248 +/- 4 Ma, which is taken to be the formation age of both the felsic vein and the enclosing mafic dyke.</t>
  </si>
  <si>
    <t>AUSTRALIAN NATL UNIV,RES SCH EARTH SCI,CANBERRA,ACT 2601,AUSTRALIA</t>
  </si>
  <si>
    <t>BLACK, LP (corresponding author), BUR MINERAL RESOURCES,GPO BOX 378,CANBERRA,ACT 2601,AUSTRALIA.</t>
  </si>
  <si>
    <t>Kinny, Peter/AAB-8474-2019</t>
  </si>
  <si>
    <t>Kinny, Peter/0000-0001-8296-2155</t>
  </si>
  <si>
    <t>0010-7999</t>
  </si>
  <si>
    <t>CONTRIB MINERAL PETR</t>
  </si>
  <si>
    <t>Contrib. Mineral. Petrol.</t>
  </si>
  <si>
    <t>10.1007/BF00306478</t>
  </si>
  <si>
    <t>Geochemistry &amp; Geophysics; Mineralogy</t>
  </si>
  <si>
    <t>GV347</t>
  </si>
  <si>
    <t>WOS:A1991GV34700005</t>
  </si>
  <si>
    <t>HORNIG, I; WORNER, G</t>
  </si>
  <si>
    <t>ZIRCONOLITE-BEARING ULTRA-POTASSIC VEINS IN A MANTLE-XENOLITH FROM MT MELBOURNE VOLCANIC FIELD, VICTORIA LAND, ANTARCTICA</t>
  </si>
  <si>
    <t>HIGH-PRESSURES; MAGMAS; GEOCHEMISTRY; PHLOGOPITE; EARTH; BADDELEYITE; BASANITE; ALGERIA; ORIGINS; LAVAS</t>
  </si>
  <si>
    <t>One mantle xenolith from a basanite host of the Mt. Melbourne Volcanic Field (Ross Sea Rift) is extraordinary in containing veins filled with leucite, plagioclase, clinopyroxene, nepheline, Mg-ilmenite, apatite, titaniferous mica, and the rare mineral zirconolite. These veins show extensive reaction with the dunitic or lherzolitic host (olivine + spinel + orthopyroxene + clinopyroxene). The reaction areas contain skeletal olivine and diopside crystals, plagioclase, phlogopite, aluminous spinel and ilmenite in a fine grained groundmass of aluminous spinel, clinopyroxene, olivine, plagioclase and interstitial leucite. The vein composition estimated from modal abundances and microprobe analyses is a mafic leucite-phonolite with high amounts of K, Al, Ti, Zr and Nb but low volatile contents. The melt is unrelated to the host basanite and was probably derived by small-scale melting of incompatible element-enriched phlogopite-bearing mantle material and must have lost most of its volatile content during migration, crystallization and reaction with the host dunite. While the veins are completely undeformed the dunitic host shows slight deformation. Vein minerals crystallized at high temperatures above 1000-degrees-C and pressures below 5 kbar according to the phase assemblage including leucite, nepheline and K-feldspar. Spinel/olivine geothermometry yielded 800-920-degrees-C for the re-equilibration of the host peridotite. Thus the xenolith must have been at shallow depth prior to and during the late veining event. Mantle material at shallow depths is consistent with rifting and the regional extreme displacement at the transition from the rifted Victoria Land Basin in the Ross Sea to the uplifted Trans-Antarctic Mountains.</t>
  </si>
  <si>
    <t>HORNIG, I (corresponding author), UNIV MAINZ,INST GEOWISSENSCH,POSTFACH 3980,W-6500 MAINZ,GERMANY.</t>
  </si>
  <si>
    <t>Worner, Gerhard/GOE-5188-2022</t>
  </si>
  <si>
    <t>10.1007/BF00324563</t>
  </si>
  <si>
    <t>EU979</t>
  </si>
  <si>
    <t>WOS:A1991EU97900008</t>
  </si>
  <si>
    <t>VINOGRADOV, SV</t>
  </si>
  <si>
    <t>BUTLER, WE</t>
  </si>
  <si>
    <t>VERIFICATION MACHINERY IN THE ANTARCTIC TREATY SYSTEM</t>
  </si>
  <si>
    <t>CONTROL OVER COMPLIANCE WITH INTERNATIONAL LAW</t>
  </si>
  <si>
    <t>4TH ANGLO - SOVIET SYMP ON PUBLIC INTERNATIONAL LAW</t>
  </si>
  <si>
    <t>MAY 14-16, 1990</t>
  </si>
  <si>
    <t>ACAD SCI USSR, INST STATE &amp; LAW, MOSCOW, USSR</t>
  </si>
  <si>
    <t>ACAD SCI USSR, INST STATE &amp; LAW</t>
  </si>
  <si>
    <t>0-7923-1025-X</t>
  </si>
  <si>
    <t>International Relations; Law</t>
  </si>
  <si>
    <t>BW40X</t>
  </si>
  <si>
    <t>WOS:A1991BW40X00011</t>
  </si>
  <si>
    <t>STEFANUTTI, L; MORANDI, M; DELGUASTA, M; GODIN, S; MEGIE, G; BRECHET, J; NISOL, P</t>
  </si>
  <si>
    <t>SINDONI, E; WONG, AY</t>
  </si>
  <si>
    <t>CHARACTERIZATION OF ANTARCTIC POLAR STRATOSPHERIC CLOUDS BY MEANS OF LIDAR</t>
  </si>
  <si>
    <t>CONTROLLED ACTIVE GLOBAL EXPERIMENTS ( CAGE ): PROCEEDINGS OF THE INTERNATIONAL WORKSHOP</t>
  </si>
  <si>
    <t>INTERNATIONAL SCHOOL OF PLASMA PHYSICS - PIERO CALDIROLA</t>
  </si>
  <si>
    <t>VARENNA WORKSHOP ON CONTROLLED ACTIVE GLOBAL EXPERIMENTS</t>
  </si>
  <si>
    <t>SEP 12, 1990</t>
  </si>
  <si>
    <t>VARENNA, ITALY</t>
  </si>
  <si>
    <t>EDITRICE COMPOSITORI</t>
  </si>
  <si>
    <t>88-7794-036-0</t>
  </si>
  <si>
    <t>INT SCH PL</t>
  </si>
  <si>
    <t>BT43T</t>
  </si>
  <si>
    <t>WOS:A1991BT43T00006</t>
  </si>
  <si>
    <t>WADA, E; MIZUTANI, H; MINAGAWA, M</t>
  </si>
  <si>
    <t>THE USE OF STABLE ISOTOPES FOR FOOD WEB ANALYSIS</t>
  </si>
  <si>
    <t>CRITICAL REVIEWS IN FOOD SCIENCE AND NUTRITION</t>
  </si>
  <si>
    <t>DELTA-N-15; DELTA-C-13; FOOD WEB; ISOTOPE BIOGEOCHEMISTRY</t>
  </si>
  <si>
    <t>BIOGEOCHEMICAL STRUCTURE; SEABIRD ROOKERIES; C-13 ABUNDANCES; ORGANIC-MATTER; NITROGEN; CARBON; MARINE; N-15; EMPHASIS; RATIOS</t>
  </si>
  <si>
    <t>General aspects in isotope biogeochemistry was summarized with emphasis on delta-N-15 and delta-C-13 contents in plants and animals in natural ecosystems. In the estuary, the variation of isotope ratios were principally governed by the mixing of land-derived organic matter, marine phytoplankton, and seagrasses. A clear cut linear relationship between animal delta-N-15 and its trophic level was obtained in the Antarctic food chain system. Several current efforts to use the stable isotopes for food web analysis were demonstrated for some terrestrial and marine systems as well as human food web.</t>
  </si>
  <si>
    <t>WADA, E (corresponding author), MITSUBISHI KASEI INST LIFE SCI,BIOGEOCHEM &amp; SOCIOGEOCHEM LAB,MACHIDA,TOKYO 194,JAPAN.</t>
  </si>
  <si>
    <t>CRC PRESS INC</t>
  </si>
  <si>
    <t>BOCA RATON</t>
  </si>
  <si>
    <t>2000 CORPORATE BLVD NW, BOCA RATON, FL 33431</t>
  </si>
  <si>
    <t>1040-8398</t>
  </si>
  <si>
    <t>CRIT REV FOOD SCI</t>
  </si>
  <si>
    <t>Crit. Rev. Food Sci. Nutr.</t>
  </si>
  <si>
    <t>10.1080/10408399109527547</t>
  </si>
  <si>
    <t>Food Science &amp; Technology; Nutrition &amp; Dietetics</t>
  </si>
  <si>
    <t>GB060</t>
  </si>
  <si>
    <t>WOS:A1991GB06000001</t>
  </si>
  <si>
    <t>MCCARTNEY, MS; WOODGATEJONES, ME</t>
  </si>
  <si>
    <t>A DEEP-REACHING ANTICYCLONIC EDDY IN THE SUBTROPICAL GYRE OF THE EASTERN SOUTH-ATLANTIC</t>
  </si>
  <si>
    <t>THERMOCLINE WATER; AGULHAS CURRENT; RINGS; CIRCULATION; WINTER; OCEAN</t>
  </si>
  <si>
    <t>A CTD transect of the South Atlantic at a nominal latitude of 23-degrees-S was made in early 1983. About two-thirds of the way from the Brazil Current in the west to the Benguela Current in the east, we encountered a large-diameter eddy (300-400 km). Its dynamic signature (bowl-shaped isopyenals) penetrated to over 4000 m, with the eddy anticyclonic transport relative to 4000 db over 30 x 10(6) m3 s 1. Various origins for this eddy are conceivable. We feel that the most likely one is the Agulhas Retroflection region: that the eddy was formed by a pinching off of this current elbow, and a subsequent northwest movement of more than 2500 km over a period spanning two winters. There was a superposed double thermostad in the core of the eddy interpreted to the product of two successive winters' convective overturning. Main thermocline waters from the Agulhas Current, recognizable by the distribution of oxygen, were trapped in the eddy core and carried with it. This trapping could extend as deep as the Antarctic Intermediate Water (AAIW). The propagating eddy distored the local property distributions. A ring of low-oxygen water from lower latitudes surrounded the core of the eddy at the thermocline levels. AAIW of higher salinity and lower oxygen, and Deep Water of higher salinity and lower nutrients were observed at the eddy stations. These characteristics are also found to the north of the eddy. The kinematics of a drifting anticyclonic eddy provides a framework for understanding the trapping, the low-oxygen ring, and the pulling underneath of the AAIW and Deep Water.</t>
  </si>
  <si>
    <t>MCCARTNEY, MS (corresponding author), WOODS HOLE OCEANOG INST,WOODS HOLE,MA 02543, USA.</t>
  </si>
  <si>
    <t>S411</t>
  </si>
  <si>
    <t>S443</t>
  </si>
  <si>
    <t>10.1016/S0198-0149(12)80019-7</t>
  </si>
  <si>
    <t>GD479</t>
  </si>
  <si>
    <t>WOS:A1991GD47900019</t>
  </si>
  <si>
    <t>TAFT, BA; HAYES, SP; FRIEDERICH, GE; CODISPOTI, A</t>
  </si>
  <si>
    <t>FLOW OF ABYSSAL WATER INTO THE SAMOA PASSAGE</t>
  </si>
  <si>
    <t>SOUTH-PACIFIC</t>
  </si>
  <si>
    <t>On the TEW Expedition a hydrographic section was made in June 1987 across the Samoa Passage; in addition, south of the Passage, a section was made through the Penrhyn and Samoa Basins and the Tonga Trench. In this paper the flow of the deep water with North Atlantic Deep Water and Antarctic characteristics below 3500 m is discussed. Temperature-salinity-oxygen relationships show a similarity of properties between the Tonga Trench and western boundary of the Samoa Basin. The salinity and silicate date show distinct signatures of North Atlantic Deep Water and Antarctic Bottom Water flowing into the Samoa Passage. Salinity and silicate data in the Samoa Basin and Passage are similar to those measured on the STYX Expedition (1968). Oxygen data show that the water along the Samoa Basin's western boundary is oxygen-rich relative to water in the eastern Basin, but with no oxygen maximum in deep water, as was observed on STYX. Geostrophic flow, based on a reference surface determined from T-S, O2 curves, shows strong northward components (&gt; 10 cm s-1) in the Samoa Passage. On the west side of the Passage the flow was southward (&lt; 1 cm s-1) below 4600 m. This flow reversal was associated with a reversal of the sign of the horizontal potential temperature gradient and also with lower values of oxygen, salinity and silicate next to the boundary. The northward transport of Lower Circumpolar Water between the Manihiki Plateau and the Tonga Trench was 12.3 +/- 3.6 x 10(6) m3 s-1; the flow into the Samoa Passage was 6.0 +/- 1.1 x 10(6) m3 s-1. Assuming that only flow above 4800 m can exit the northern Samoa Basin because of topographic restrictions, the total northward transport into the north Tokelau Basin was 9.6 +/- 1.8 x 10(6) m3 s-1.</t>
  </si>
  <si>
    <t>WOCE INT PROJECT OFF, IOS DEACON LAB, WORMLEY GU8 5UB, SURREY, ENGLAND; MONTEREY BAY AQUARIUM RES INST, PACIFIC GROVE, CA 93950 USA</t>
  </si>
  <si>
    <t>NERC National Oceanography Centre; Monterey Bay Aquarium Research Institute</t>
  </si>
  <si>
    <t>NOAA, PACIFIC MARINE ENVIRONM LAB, 7600 SAND POINT WAY NE, SEATTLE, WA 98115 USA.</t>
  </si>
  <si>
    <t>S103</t>
  </si>
  <si>
    <t>S128</t>
  </si>
  <si>
    <t>10.1016/S0198-0149(12)80007-0</t>
  </si>
  <si>
    <t>WOS:A1991GD47900007</t>
  </si>
  <si>
    <t>TSUCHIYA, M</t>
  </si>
  <si>
    <t>FLOW PATH OF THE ANTARCTIC INTERMEDIATE WATER IN THE WESTERN EQUATORIAL SOUTH-PACIFIC OCEAN</t>
  </si>
  <si>
    <t>CIRCULATION</t>
  </si>
  <si>
    <t>The flow path of the Antarctic Intermediate Water north and east of Papua New Guinea is investigated with use of hydrographic data collected in 1985-1986. The most original form of the Antarctic Intermediate Water in the study region is transported from the Solomon Sea to the equator by a narrow western boundary undercurrent (New Guinea Coastal Undercurrent) flowing northwestward through the Vitiaz Strait and along the north coast of Papua New Guinea. On the basis of this finding and previous studies by REID (1965, Johns Hopkins Oceanographic Studies, 2) and REID and MANTYLA (1978, Journal of Physical Oceanography, 8, 946-951), which indicated that the Antarctic Intermediate Water crosses the equator in the far western Pacific and the major part continues northward along the western boundary of the North Pacific, it is concluded that the New Guinea Coastal Undercurrent plays an important role in transporting the Antarctic Intermediate Water from the South Pacific to the North Pacific.</t>
  </si>
  <si>
    <t>TSUCHIYA, M (corresponding author), UNIV CALIF SAN DIEGO,SCRIPPS INST OCEANOG,LA JOLLA,CA 92093, USA.</t>
  </si>
  <si>
    <t>S273</t>
  </si>
  <si>
    <t>S279</t>
  </si>
  <si>
    <t>10.1016/S0198-0149(12)80013-6</t>
  </si>
  <si>
    <t>WOS:A1991GD47900013</t>
  </si>
  <si>
    <t>ZENK, W; KLEIN, B; SCHRODER, M</t>
  </si>
  <si>
    <t>CAPE-VERDE FRONTAL ZONE</t>
  </si>
  <si>
    <t>NORTHWEST AFRICA; WATER; THERMOCLINE; ATLANTIC; MEDDIES</t>
  </si>
  <si>
    <t>The term Cape Verde Frontal Zone is introduced to characterize the southeastern corner of the subtropical gyre circulation in the North Atlantic Ocean far west of the upwelling area off the Mauretanean shelf. Two water mass fronts, one overlying the other, are identified with a quasi-synoptic set of CTD-O2 and nutrient data from November 1986. In the warm water sphere we encounter North and South Atlantic Central Water (NACW/SACW) superimposed on extensions of Mediterranean outflow and Antarctic Intermediate Water. The Central Water Boundary, as the separator of NACW from SACW, represents the southeastern side of the Canary/North Equatorial Current system. It acts as a barrier between the well-ventilated, nutrient-poor inner part of the basin-wide circulation of the North Atlantic and the shadow zone with its lowly oxygenated and nutrified cross-equatorial influx. Year-long current meter records, having fluctuations over typical time scales of 50-90 days, attest to the highly variable nature of the Cape Verde Frontal Zone. Incidentally, we observe in the data an intrathermocline eddy, called Meddy BIRGIT, which has a double maximum in the vertical salinity structure. Simultaneous Lagrangian observations by RICHARDSON et al. (1989, Journal of Physical Oceanography, 19, 371-383) confirm the expected anticyclonic motion of this salt lens, which must have travelled without significant mixing for at least 2500 km from its likely generation region in the Gulf of Cadiz.</t>
  </si>
  <si>
    <t>ZENK, W (corresponding author), UNIV KIEL,INST MEERESKUNDE,W-2300 KIEL 1,GERMANY.</t>
  </si>
  <si>
    <t>S505</t>
  </si>
  <si>
    <t>S530</t>
  </si>
  <si>
    <t>10.1016/S0198-0149(12)80022-7</t>
  </si>
  <si>
    <t>WOS:A1991GD47900022</t>
  </si>
  <si>
    <t>ALEXEYEV, GV; PODGORNYI, IA; SVYASHCHENNIKOV, PN</t>
  </si>
  <si>
    <t>OSCILLATIONS OF THE HEATING EFFECT OF OCEANS ON GLOBAL CLIMATE</t>
  </si>
  <si>
    <t>DOKLADY AKADEMII NAUK SSSR</t>
  </si>
  <si>
    <t>ALEXEYEV, GV (corresponding author), ARCTIC &amp; ANTARCTIC RES INST,LENINGRAD,USSR.</t>
  </si>
  <si>
    <t>Sviashchennikov, Pavel/M-1736-2015</t>
  </si>
  <si>
    <t>0002-3264</t>
  </si>
  <si>
    <t>DOKL AKAD NAUK SSSR+</t>
  </si>
  <si>
    <t>GR931</t>
  </si>
  <si>
    <t>WOS:A1991GR93100014</t>
  </si>
  <si>
    <t>MAKEYEV, VM; PITULKO, VV</t>
  </si>
  <si>
    <t>NEW DATA ON THE NATURAL CONDITIONS IN LATE PLEISTOCENE EARLY HOLOCENE IN HIGH-LATITUDE ASIAN ARCTIC AND ON THE TIME OF ITS OCCUPATION BY ANCIENT-MAN</t>
  </si>
  <si>
    <t>MAKEYEV, VM (corresponding author), ARCTIC &amp; ANTARCTIC RES INST,LENINGRAD,USSR.</t>
  </si>
  <si>
    <t>GU446</t>
  </si>
  <si>
    <t>WOS:A1991GU44600042</t>
  </si>
  <si>
    <t>NAGURNYI, AP; TIMEREV, AA; YEGOROV, SA</t>
  </si>
  <si>
    <t>SPACE AND TIME VARIABILITY OF TEMPERATURE INVERSION IN LOW TROPOSPHERE OF ARCTIC</t>
  </si>
  <si>
    <t>NAGURNYI, AP (corresponding author), LENINGRAD ARCTIC &amp; ANTARCTIC RES INST,LENINGRAD,USSR.</t>
  </si>
  <si>
    <t>GP484</t>
  </si>
  <si>
    <t>WOS:A1991GP48400018</t>
  </si>
  <si>
    <t>GOODGE, JW; BORG, SG; SMITH, BK; BENNETT, VC</t>
  </si>
  <si>
    <t>TECTONIC SIGNIFICANCE OF PROTEROZOIC DUCTILE SHORTENING AND TRANSLATION ALONG THE ANTARCTIC MARGIN OF GONDWANA</t>
  </si>
  <si>
    <t>NORTHERN VICTORIA-LAND; EAST ANTARCTICA; BEARDMORE OROGENY; GRANULITE FACIES; MOUNTAINS; STABILITY; SCAPOLITE; ROCKS; HILLS</t>
  </si>
  <si>
    <t>The central Transantarctic Mountains of Antarctica are divided into distinct lithotectonic packages of variable age, deformation style and metamorphic character. In the Miller Range (83-degrees-S, 155-degrees-E), the boundary between two such lithotectonic units is a low-angle, thrust-type ductile shear zone that carried high-grade gneisses of the East Antarctic craton to the southeast over a lower-grade metasedimentary sequence. Broad constraints limit the age of ductile deformation as late Early Proterozoic to Late Cambrian. In addition to a reverse component of movement, this zone also records along-strike motions in a direction subparallel to the present orientation of dominant Beardmore- and Ross-age orogenic trends. We postulate that major pre-Ordovician crustal shortening which occurred along this part of the Gondwana continental margin began in the Middle to Late Proterozoic as an early phase of long-lived convergence. Furthermore, orogen-parallel displacements indicate that oblique plate interactions may have played an important role in the early evolution of this active margin.</t>
  </si>
  <si>
    <t>STATE UNIV UTRECHT,INST EARTH SCI,3508 TA UTRECHT,NETHERLANDS; AUSTRALIAN NATL UNIV,RES SCH EARTH SCI,CANBERRA,ACT 2601,AUSTRALIA; UNIV CALIF BERKELEY,DEPT GEOL &amp; GEOPHYS,BERKELEY CTR ISOTOPE GEOCHEM,BERKELEY,CA 94720</t>
  </si>
  <si>
    <t>Utrecht University; Australian National University; University of California System; University of California Berkeley</t>
  </si>
  <si>
    <t>GOODGE, JW (corresponding author), SO METHODIST UNIV,DEPT GEOL SCI,DALLAS,TX 75275, USA.</t>
  </si>
  <si>
    <t>Goodge, John/GQI-3878-2022</t>
  </si>
  <si>
    <t>Bennett, Vickie/0000-0003-0937-3471; Goodge, John/0000-0003-2578-3147</t>
  </si>
  <si>
    <t>10.1016/0012-821X(91)90017-C</t>
  </si>
  <si>
    <t>EZ542</t>
  </si>
  <si>
    <t>WOS:A1991EZ54200005</t>
  </si>
  <si>
    <t>SHEEHY, MRJ; ROBERTS, BE</t>
  </si>
  <si>
    <t>AN ALTERNATIVE EXPLANATION FOR ANOMALIES IN SOLUBLE LIPOFUSCIN FLUORESCENCE DATA FROM INSECTS, CRUSTACEANS, AND OTHER AQUATIC SPECIES</t>
  </si>
  <si>
    <t>EXPERIMENTAL GERONTOLOGY</t>
  </si>
  <si>
    <t>LIPOFUSCIN SOLVENT EXTRACTION; CONJUGATED SCHIFF BASE; SARCOPHAGA-BULLATA; CONTAMINATING POLAR PTERIDINES; INSECTS; STORAGE EXCRETION; CRUSTACEA; FISH; AGE DETERMINATION</t>
  </si>
  <si>
    <t>EUPHAUSIA-SUPERBA DANA; FRESH-WATER CRAYFISH; LIPID-PEROXIDATION; MUSCA-DOMESTICA; AGE PIGMENTS; ANTARCTIC KRILL; MORPHOLOGICAL LIPOFUSCIN; INDIVIDUAL VARIATION; SPIDER CRAB; ADULT MALE</t>
  </si>
  <si>
    <t>Published attempts to extract lipofuscin from crustaceans and fish to assess age for fisheries research purposes have used essentially the same extraction methodology applied to insects, but have neither shown a conclusive age-dependence of spectrally similar fluorescence nor proved its association with lipofuscin. The reported lipofuscin solvent extraction method for fleshflies, Sarcophaga bullata, was manipulated by varying wash volume. This revealed that almost all age-dependent blue fluorescent material persisting in lipid fractions was actually pteridine-like. This finding was consistent with some previous independent results for Musca domestica. Examination of reported lipofuscin extraction protocols for other insects suggested that this problem was probably widespread. The pteridines are known to occur in unusually high amounts in insects, accumulating with age specifically in some members of this group by storage excretion, probably as a terrestrial water conservation strategy. In addition, there is growing evidence in the gerontological literature for other groups that solvent extracted blue fluorescence is not a true measure of lipofuscin content in tissues. These findings provide considerable insight into anomalies in putative lipofuscin fluorescence data between the insects and various aquatic species and suggest that there may be little basis for expectations of age-dependent fluorescence from aquatic species when the same gross extraction and crude purification methods are used.</t>
  </si>
  <si>
    <t>MINIST PLANNING &amp; ENVIRONM, ENVIRONM PROTECT AUTHOR, 477 COLLINS ST, MELBOURNE 3000, AUSTRALIA</t>
  </si>
  <si>
    <t>0531-5565</t>
  </si>
  <si>
    <t>1873-6815</t>
  </si>
  <si>
    <t>EXP GERONTOL</t>
  </si>
  <si>
    <t>Exp. Gerontol.</t>
  </si>
  <si>
    <t>10.1016/0531-5565(91)90038-N</t>
  </si>
  <si>
    <t>Geriatrics &amp; Gerontology</t>
  </si>
  <si>
    <t>GL102</t>
  </si>
  <si>
    <t>WOS:A1991GL10200012</t>
  </si>
  <si>
    <t>KASHYAP, AK; PANDEY, KD; GUPTA, RK</t>
  </si>
  <si>
    <t>NITROGENASE ACTIVITY OF THE ANTARCTIC CYANOBACTERIUM NOSTOC-COMMUNE - INFLUENCE OF TEMPERATURE</t>
  </si>
  <si>
    <t>FOLIA MICROBIOLOGICA</t>
  </si>
  <si>
    <t>ABIOTIC FACTORS; FIXATION; MOSS</t>
  </si>
  <si>
    <t>Nitrogenase activity (C2H2 reduction) of Nostoc commune isolated from Schirmacher Oasis (Antarctica) was compared with Nostoc muscorum, N. calcicola, Anabaena doliolum and Gloeocapsa sp. The temperature profile of acetylene reduction (5-30-degrees-C) for N. commune revealed (a) that the highest rate of nitrogenase activity was at 25 +/- 1-degrees-C, (b) that it was low (69 %) in comparison with N. muscorum, and (c) that nitrogenase activity continued at lower temperatures, which was not evident for other cyanobacteria. The results suggest that N. commune is adapted to lower temperatures in terms of nitrogen fixation.</t>
  </si>
  <si>
    <t>KASHYAP, AK (corresponding author), BANARAS HINDU UNIV,CTR ADV STUDY BOT,VARANASI 221005,UTTAR PRADESH,INDIA.</t>
  </si>
  <si>
    <t>PRAGUE 4</t>
  </si>
  <si>
    <t>INST MICROBIOLOGY, VIDENSKA 1083, PRAGUE 4, CZECH REPUBLIC 142 20</t>
  </si>
  <si>
    <t>0015-5632</t>
  </si>
  <si>
    <t>FOLIA MICROBIOL</t>
  </si>
  <si>
    <t>Folia Microbiol.</t>
  </si>
  <si>
    <t>10.1007/BF02884036</t>
  </si>
  <si>
    <t>HL487</t>
  </si>
  <si>
    <t>WOS:A1991HL48700008</t>
  </si>
  <si>
    <t>OEHLENSCHLAGER, J</t>
  </si>
  <si>
    <t>CHEMICAL-COMPOSITION OF THE FLESH AND OTHER TISSUES OF ANTARCTIC FISH SPECIES OF THE FAMILIES CHANNICHTHYIDAE AND NOTOTHENIIDAE</t>
  </si>
  <si>
    <t>FOOD CHEMISTRY</t>
  </si>
  <si>
    <t>The muscle, intestinal tract, stomach, spleen, heart, pyloric caeca, gonads and liver of four Antarctic fish species, Notothenia neglecta, Notothenia gibberifrons, Chaenocephalus aceratus and Champsocephalus gunnari, were analysed for moisture, crude protein, carbohydrate, fat, ash, chloride and phosphorus. The chemical composition of the flesh of the fish showed that all four species are valuable food fishes with a high protein (17-19%) and a low to moderate fat content (0.8-1.9%). In all fishes investigated high amounts of trimethylamine oxide-nitrogen were present. Levels of trimethylamine-nitrogen were substantially higher (5 mg/100 g) and that of dimethylamine-nitrogen lower (0.05 mg/100 g) than in North Atlantic fish, while the ammonia-nitrogen content was comparable (10 mg/100 g). During distillation only nototheniids underwent deamination reactions leading to high TVB-N values, ice-fishes were unaffected. N. neglecta and N. gibberifrons were found to store considerable amounts of carbohydrates and fat in their livers (4.6% and 8.2% carbohydrates and 16.3% and 14.4% fat, respectively), Ch. gunnari accumulates fat in intestinal tract, spleen and pyloric caeca. The stomachs of all fishes had high chloride levels. The livers of Chaenocephalus aceratus were heavily infested (up to 20 wt%) by the parasitic nematode Contracaecum spec.</t>
  </si>
  <si>
    <t>OEHLENSCHLAGER, J (corresponding author), FED RES CTR FISHERIES,INST BIOCHEM &amp; TECHNOL,PALMAILLE 9,W-2000 HAMBURG 50,GERMANY.</t>
  </si>
  <si>
    <t>0308-8146</t>
  </si>
  <si>
    <t>FOOD CHEM</t>
  </si>
  <si>
    <t>Food Chem.</t>
  </si>
  <si>
    <t>10.1016/0308-8146(91)90099-A</t>
  </si>
  <si>
    <t>Chemistry, Applied; Food Science &amp; Technology; Nutrition &amp; Dietetics</t>
  </si>
  <si>
    <t>Chemistry; Food Science &amp; Technology; Nutrition &amp; Dietetics</t>
  </si>
  <si>
    <t>FA081</t>
  </si>
  <si>
    <t>WOS:A1991FA08100004</t>
  </si>
  <si>
    <t>JOSEPHSON, DB; LINDSAY, RC; STUIBER, DA</t>
  </si>
  <si>
    <t>VOLATILE CAROTENOID-RELATED OXIDATION COMPOUNDS CONTRIBUTING TO COOKED SALMON FLAVOR</t>
  </si>
  <si>
    <t>FOOD SCIENCE AND TECHNOLOGY-LEBENSMITTEL-WISSENSCHAFT &amp; TECHNOLOGIE</t>
  </si>
  <si>
    <t>OIL EXTRACTS; PHAFFIA-RHODOZYMA; ANTARCTIC KRILLS; ATLANTIC SALMON; AROMA COMPOUNDS; CHUM SALMON; FISH; PIGMENT; COLOR; DIETS</t>
  </si>
  <si>
    <t>JOSEPHSON, DB (corresponding author), UNIV WISCONSIN,DEPT FOOD SCI,MADISON,WI 53706, USA.</t>
  </si>
  <si>
    <t>0023-6438</t>
  </si>
  <si>
    <t>FOOD SCI TECHNOL-LEB</t>
  </si>
  <si>
    <t>Food Sci. Technol.-Lebensm.-Wiss. Technol.</t>
  </si>
  <si>
    <t>Food Science &amp; Technology</t>
  </si>
  <si>
    <t>GU048</t>
  </si>
  <si>
    <t>WOS:A1991GU04800009</t>
  </si>
  <si>
    <t>BLOCK, W</t>
  </si>
  <si>
    <t>TO FREEZE OR NOT TO FREEZE - INVERTEBRATE SURVIVAL OF SUBZERO TEMPERATURES</t>
  </si>
  <si>
    <t>FUNCTIONAL ECOLOGY</t>
  </si>
  <si>
    <t>CONF ON NEW DIRECTIONS IN PHYSIOLOGICAL ECOLOGY</t>
  </si>
  <si>
    <t>MAR 26-29, 1990</t>
  </si>
  <si>
    <t>UNIV SHEFFIELD, SHEFFIELD, ENGLAND</t>
  </si>
  <si>
    <t>UNIV SHEFFIELD</t>
  </si>
  <si>
    <t>COOLING RATES; FREEZING TOLERANCE AND INTOLERANCE; INVERTEBRATES; SURVIVAL; SWITCHING STRATEGIES</t>
  </si>
  <si>
    <t>BLOCK, W (corresponding author), NERC,BRITISH ANTARCTIC SURVEY,HIGH CROSS,MADINGLEY RD,CAMBRIDGE CB3 0ET,ENGLAND.</t>
  </si>
  <si>
    <t>0269-8463</t>
  </si>
  <si>
    <t>FUNCT ECOL</t>
  </si>
  <si>
    <t>Funct. Ecol.</t>
  </si>
  <si>
    <t>10.2307/2389266</t>
  </si>
  <si>
    <t>FH532</t>
  </si>
  <si>
    <t>WOS:A1991FH53200018</t>
  </si>
  <si>
    <t>CLARKE, A; HOPKINS, CCE; NILSSEN, EM</t>
  </si>
  <si>
    <t>EGG SIZE AND REPRODUCTIVE OUTPUT IN THE DEEP-WATER PRAWN PANDALUS-BOREALIS KROYER, 1838</t>
  </si>
  <si>
    <t>CLINE; EGG SIZE; EVOLUTION; LATITUDE; LIFE HISTORY; PANDALUS; REPRODUCTIVE INVESTMENT</t>
  </si>
  <si>
    <t>The deep-water prawn Pandalus borealis Kroyer, 1838 was sampled at six locations from Krossfjord, Spitsbergen (79-degrees-N, close to the known northerly limit of distribution) to Kosterfjord, Sweden (58-degrees-N, close to the southerly limit in the eastern north Atlantic). Both egg volume and organic content increased towards high latitudes, ranging from 0.39-mu-l and 0.21 mg at Bergen, to 0.67-mu-l and 0.30 mg at Isfjord, Spitsbergen. Egg volume was positively correlated with both fresh mass and organic content. Reproductive investment (estimated as mass-specific egg biomass: reproductive output, RO) also varied from site to site, but was not correlated with either latitude or egg size. In five of the six populations sampled, reproductive investment calculated on a dry mass basis increased with size (and hence age), but this relationship was statistically significant only at two sites. These data indicate that both egg size and reproductive investment vary from location to location within species, and are uncorrelated. Egg size is related to feeding and other conditions awaiting the newly hatched larva, whereas reproductive investment is dictated by feeding conditions for the adult. The different time-scales over which these two parameters vary (from season to season in RO, and over evolutionary time for egg size) mean that any general relationship between reproductive investment and egg size (and by extension, larval development mode) will be very difficult to demonstrate.</t>
  </si>
  <si>
    <t>CLARKE, A (corresponding author), NERC,BRITISH ANTARCTIC SURVEY,MADINGLEY RD,CAMBRIDGE CB3 0ET,ENGLAND.</t>
  </si>
  <si>
    <t>10.2307/2389534</t>
  </si>
  <si>
    <t>GU305</t>
  </si>
  <si>
    <t>WOS:A1991GU30500002</t>
  </si>
  <si>
    <t>RAO, DR; NARAYANA, BL; BALARAM, V</t>
  </si>
  <si>
    <t>NATURE AND ORIGIN OF LOWER CRUSTAL ROCKS OF DHARMAPURI AREA, TAMIL-NADU, SOUTHERN INDIA - A GEOCHEMICAL APPROACH</t>
  </si>
  <si>
    <t>GEOCHEMICAL JOURNAL</t>
  </si>
  <si>
    <t>GRANULITE-FACIES GNEISSES; RARE-EARTH GEOCHEMISTRY; GRADE TRANSITION ZONE; EAST ANTARCTIC SHIELD; ARCHEAN LOW-GRADE; CONTINENTAL-CRUST; SCHIST BELT; FRACTIONATION; EVOLUTION; ELEMENTS</t>
  </si>
  <si>
    <t>The early Proterozoic gneiss-charnockites from Dharmapuri area, southern India are investigated to understand the crustal evolution processes of the area. The granulite facies metamorphism which converted the tonalitic gneisses to enderbites in the area was isochemical, except for the depletion of LIL elements. The enderbites of granulite zone have high K/Rb, Ba/Rb, K/U and K/Th but low U, Th, K/Sr, Rb/Sr and Th/U compared to the tonalitic gneisses of the transition zone. The petrochemical studies show a compositional continuum, without bimodal distribution pattern, from mafic gneisses to enderbites/tonalitic gneisses. Their variation suggests that the rocks were derived from igneous protoliths. The REE pattern of tonalitic rocks show LREE enrichment, HREE depletion and variable positive Eu anomalies. The REE concentrations, however, do not show any signs of fractionation with increasing grade of metamorphism. It is also observed that ages obtained from whole rock Rb-Sr and Sm-Nd systematics remain same, which probably suggests that the high grade metamorphism followed crustal generation processes within a short span. The protolithic orthogneisses were probably derived either by fractional crystallization of basaltic/dioritic magma involving hornblende, plagioclase and iron oxides as the major precipitating phases, or by partial melting of an amphibolite source leaving plagioclase and clinopyroxene as the main residual phases. A fractional crystallization model is more preferred because of the presence of hornblende cumulate rocks and because there is a continuous compositional range from gabbro to granodiorite through tonalite.</t>
  </si>
  <si>
    <t>NATL GEOPHYS RES INST, HYDERABAD 500007, ANDHRA PRADESH, INDIA</t>
  </si>
  <si>
    <t>Council of Scientific &amp; Industrial Research (CSIR) - India; CSIR - National Geophysical Research Institute (NGRI)</t>
  </si>
  <si>
    <t>RAO, DR (corresponding author), WADIA INST HIMALAYAN GEOL, 33 GEN MAHADEV SINGH RD, DEHRA DUN 248001, INDIA.</t>
  </si>
  <si>
    <t>VYSETTI, BALARAM/AAF-6549-2020</t>
  </si>
  <si>
    <t>GEOCHEMICAL SOC JAPAN</t>
  </si>
  <si>
    <t>358-5 YAMABUKI-CHO, SHINJUKU-KU, TOKYO, 162-0801, JAPAN</t>
  </si>
  <si>
    <t>0016-7002</t>
  </si>
  <si>
    <t>1880-5973</t>
  </si>
  <si>
    <t>GEOCHEM J</t>
  </si>
  <si>
    <t>Geochem. J.</t>
  </si>
  <si>
    <t>10.2343/geochemj.25.57</t>
  </si>
  <si>
    <t>GH368</t>
  </si>
  <si>
    <t>gold</t>
  </si>
  <si>
    <t>WOS:A1991GH36800001</t>
  </si>
  <si>
    <t>KOEBERL, C; CASSIDY, WA</t>
  </si>
  <si>
    <t>DIFFERENCES BETWEEN ANTARCTIC AND NON-ANTARCTIC METEORITES - AN ASSESSMENT</t>
  </si>
  <si>
    <t>WORKSHOP ON DIFFERENCES BETWEEN ANTARCTIC AND NON-ANARCTIC METEORITES</t>
  </si>
  <si>
    <t>JUL 27-28, 1989</t>
  </si>
  <si>
    <t>VIENNA, AUSTRIA</t>
  </si>
  <si>
    <t>WEATHERING PRODUCTS; ORDINARY CHONDRITES; TRACE-ELEMENTS; ICE; POPULATIONS; ASTEROIDS; CHEMISTRY; HALOGENS; HISTORY; MOON</t>
  </si>
  <si>
    <t>The discovery of a statistically significant number of meteorites in Antarctica over the past 20 years has posed many questions. One of the most intriguing suggestions that came up during the study of the Antarctic samples was that there might be a difference between the parent populations of Antarctic and non-Antarctic meteorites. This interpretation was put forward after the detection of a significant difference in the abundance of volatile and mobile trace elements in H, L, and C chondrites and achondrites. Other major differences include the occurrence of previously rare or unknown meteorites, different meteorite-type frequencies, petrographic characteristics, oxygen isotopic compositions, and smaller average masses. In addition, Antarctic meteorites have greater terrestrial residence ages and have collected on the ice shield over several 10(5) years. The reality of numerous such differences has now been established beyond doubt; however, the main question regarding the cause of these differences remains. It seems that they have a wide variety of origins, ranging from pre-terrestrial traits to collection (recovery) effects and terrestrial weathering. Studies of terrestrial weathering have shown that, over the long time the meteorites spend in and on the ice, even subtle processes can produce substantial effects. For future investigations it will be important to pay more attention to the weathering status of samples and to develop a more reliable and quantitative weathering index, e.g., based on infrared reflectance spectrometry or differential scanning calorimetry. Not all differences between the Antarctic and non-Antarctic meteorite populations can be explained by weathering, pairing, or different collection procedures. Variable trace element abundances and distinct differences in the thermal history and thermoluminescence characteristics have to be interpreted as being pre-terrestrial in origin. Such differences imply the existence of meteoroid streams, whose existence poses problems in the framework of our current knowledge of celestial mechanics. However, several independent studies support the existence of such meteoroid streams, thus being consistent with the suggestion of a time-variable influx of extraterrestrial material to Earth. The generally smaller average size of Antarctic meteorites may be the cause for the different meteorite-type frequency and the higher abundance of rare samples, because smaller meteorites may come from a slightly different parent population. In this paper we summarize the contributions in this series and provide a review of the current state of the question for the reality and cause of differences between Antarctic and non-Antarctic meteorites.</t>
  </si>
  <si>
    <t>UNIV PITTSBURGH,DEPT GEOL &amp; PLANETARY SCI,PITTSBURGH,PA 15260</t>
  </si>
  <si>
    <t>Pennsylvania Commonwealth System of Higher Education (PCSHE); University of Pittsburgh</t>
  </si>
  <si>
    <t>KOEBERL, C (corresponding author), UNIV VIENNA,INST GEOCHEM,DR KARL LUEGER RING 1,A-1010 VIENNA,AUSTRIA.</t>
  </si>
  <si>
    <t>Koeberl, Christian/0000-0001-5155-7405</t>
  </si>
  <si>
    <t>10.1016/0016-7037(91)90395-L</t>
  </si>
  <si>
    <t>EV590</t>
  </si>
  <si>
    <t>WOS:A1991EV59000001</t>
  </si>
  <si>
    <t>LIPSCHUTZ, ME; SAMUELS, SM</t>
  </si>
  <si>
    <t>ORDINARY CHONDRITES - MULTIVARIATE STATISTICAL-ANALYSIS OF TRACE-ELEMENT CONTENTS</t>
  </si>
  <si>
    <t>THERMAL METAMORPHISM; PRIMITIVE METEORITES; ANTARCTIC METEORITES; DISCRIMINANT-ANALYSIS; LOGISTIC REGRESSION; H CHONDRITES; SHOCK; 1400-DEGREES-C; CLASSIFICATION; POPULATIONS</t>
  </si>
  <si>
    <t>We used standard multivariate Discriminant Functions, borrowed from Linear Discriminant Analysis and Logistic Regression, to compare contents of mobile trace elements (Co, Au, Sb, Ga, Se, Rb, Cs, Te, Bi, Ag, In, Tl, Zn, Cd) in various populations of L4-6 or H4-6 chondrites. To aid in our analysis we developed a non-standard Randomization-Simulation method that permits probability assignments on a distribution-free basis. Because the sample database for Antarctic L4-6 chondrites is very limited, we could not establish that mildly and strongly shocked (&lt; 22 GPa and greater-than-or-equal-to 22 GPa, respectively) populations differ compositionally. For non-Antarctic L4-6 chondrites, where the sample data-base is larger and the degree of shock-loading in the strongly shocked population is greater on average, a highly significant compositional difference is evident. This difference probably reflects shock-induced loss of mobile trace elements from parent material of the strongly shocked population. We believe that the case for compositional difference between Antarctic and non-Antarctic H4-6 chondrite populations, as well as between these populations of L4-6 chondrites, is now conclusively established. Various lines of evidence demonstrate that for various sorts of meteorites, especially H4-6 chondrites, the Antarctic/non-Antarctic compositional difference is not due to trivial (terrestrial) causes but rather to preterrestrial differences in the genesis of their parent materials.</t>
  </si>
  <si>
    <t>PURDUE UNIV, DEPT MATH, W LAFAYETTE, IN 47907 USA; PURDUE UNIV, DEPT STAT, W LAFAYETTE, IN 47907 USA</t>
  </si>
  <si>
    <t>Purdue University System; Purdue University; Purdue University System; Purdue University</t>
  </si>
  <si>
    <t>PURDUE UNIV, DEPT CHEM, W LAFAYETTE, IN 47907 USA.</t>
  </si>
  <si>
    <t>10.1016/0016-7037(91)90396-M</t>
  </si>
  <si>
    <t>WOS:A1991EV59000002</t>
  </si>
  <si>
    <t>TAKEDA, H</t>
  </si>
  <si>
    <t>COMPARISONS OF ANTARCTIC AND NON-ANTARCTIC ACHONDRITES AND POSSIBLE ORIGIN OF THE DIFFERENCES</t>
  </si>
  <si>
    <t>POLYMICT EUCRITES; UREILITES; MINERALOGY; PYROXENES; HISTORY</t>
  </si>
  <si>
    <t>In order to discuss differences between Antarctic and non-Antarctic achondrites, we investigated pairing of mainly the Yamato achondrites by mineralogical techniques. In addition to five paired specimens of the Y74159-types polymict eucrites, three new groups distinct from the Y74159-type have been recognized. One group (Y791950) of howarditic polymict polymict eucrites is similar to those of non-Antarctic origin. Some Antarctic monomict eucrites differ in texture and chemistry from the non-Antarctic specimens. More than 50 diogenite specimens recovered from the Yamato bare ice field can be grouped into two falls of separate locations, compared with 8 from the USA collection and 9 from the non-Antarctic groups. Thirty Antarctic ureilites are separate falls (2 pairings), and their individual masses are small. These observations suggest that discussion of differences between the Antarctic and non-Antarctic achondrites largely depends on detection of pairings of the Antarctic specimens. The pairings of the specimens from Victoria Land have not been as well characterized as those of the Yamato Mountains. Comparisons with non-Antarctic meteorites shown that the Antarctic HEDs and ureilites differ from non-Antarctic specimens by the following criteria: 1) Polymict eucrites excluding those with howarditic affinity have not been found in the non-Antarctic collections. 2) Magnesian ureilites and augite-bearing ureites were found only in Antarctica. The differences may not be attributed to just one factor. The above evidence of two unique diogenite falls preserved on the restricted ice fields suggests that the Yamato diogenites may represent falls on restricted areas in the distant past. The discovery of many small unique eucrites and urelilites suggests that within the large number of small specimens on a bare ice field there is a higher chance of finding unique varieties.</t>
  </si>
  <si>
    <t>10.1016/0016-7037(91)90397-N</t>
  </si>
  <si>
    <t>WOS:A1991EV59000003</t>
  </si>
  <si>
    <t>GRADY, MM; WRIGHT, IP; PILLINGER, CT</t>
  </si>
  <si>
    <t>COMPARISONS BETWEEN ANTARCTIC AND NON-ANTARCTIC METEORITES BASED ON CARBON ISOTOPE GEOCHEMISTRY</t>
  </si>
  <si>
    <t>WEATHERING PRODUCTS; ORDINARY CHONDRITES; WESTERN AUSTRALIA; NULLARBOR REGION; ROOSEVELT COUNTY; SNC METEORITES; NEW-MEXICO; CLASSIFICATION; EETA-79001; RECOVERY</t>
  </si>
  <si>
    <t>The whole rock C isotopic composition of a suite of ordinary chondrites indicates that there is a difference between Antarctic and non-Antarctic meteorites. However, this apparent distinction is not due to an inherent difference in the meteorite source populations, but is rather a result of the presence of Antarctic weathering products, mainly bicarbonates, which affect the overall delta-C-13 of these meteorites. When these weathering products are removed, either by acid-washing or combustion of 500-degrees-C, the perceived division also disappears, leading to the conclusion that ordinary chondrites (both Antarctic and non-Antarctic) have similar delta-C-13 values. A similar effect is noted in data from three separate groups of achondrites: the ureilites, HEDs, and SNCs. However, here the weathering products do not influence total C data. In the case of the ureilites, this is readily understood, since the indigenous C content is high. The HEDs and SNCs, on the other hand, with low indigenous C abundance, contain relatively lower concentrations of weathering products compared to ordinary chondrites, which can be removed by combustion to 200-degrees-C. This suggests a different complement of weathering products in the achondritic and chondritic meteorites, an effect which may be related to differences in chemistry or porosity. The almost ubiquitous occurrence of weathering products with distinctive C isotopic composition highlights the importance of removing all terrestrial contaminants from meteorites with low indigenous C budgets before attempting any interpretation concerning their C abundance or isotopic composition. The C chemistry of CI, CM, and CR chondrites is also subject to problematic interpretation. Whilst the indigenous C abundance is too high to be compromised by the addition of terrestrial weathering products, the inhomogenous distribution of an array of components with widely varying isotopic signatures leads to a random distribution of delta-C-13 values. Analyses of individual components (insoluble macromolecular material, carbonates, and silicon carbide) reveal that there are no gross differences in C chemistry between Antarctic and non-Antarctic chondrites. The few distinctions that do exist might readily be explained by weathering or isotopic exchange in Antarctic. Whilst not forming a separate population, Antarctic carbonaceous chondrites may extend the range of properties of non-Antarctic chondrites beyond the currently known limits.</t>
  </si>
  <si>
    <t>GRADY, MM (corresponding author), OPEN UNIV,DEPT EARTH SCI,PLANETARY SCI UNIT,MILTON KEYNES MK7 6AA,BUCKS,ENGLAND.</t>
  </si>
  <si>
    <t>Grady, Monica/0000-0002-4055-533X</t>
  </si>
  <si>
    <t>10.1016/0016-7037(91)90398-O</t>
  </si>
  <si>
    <t>WOS:A1991EV59000004</t>
  </si>
  <si>
    <t>SCHULTZ, L; WEBER, HW; BEGEMANN, F</t>
  </si>
  <si>
    <t>NOBLE-GASES IN H-CHONDRITES AND POTENTIAL DIFFERENCES BETWEEN ANTARCTIC AND NON-ANTARCTIC METEORITES</t>
  </si>
  <si>
    <t>RAY EXPOSURE AGES; POPULATIONS</t>
  </si>
  <si>
    <t>Thirty-one Antarctic H-chondrites from the Allan Hills have been analyzed for their noble gases. Seven of the specimens contain solar gases; thirteen have a cosmic-ray exposure age around 8 Ma. Both fractions are as observed for H-chondrites from the rest of the world. Scrutiny of the data for paired samples yields a minimum number of 17 independent falls, with 6 falls required for the 8 Ma peak of exposure age. The distribution of exposure ages as well as that of radiogenic He-4 and Ar-40 yield no evidence that H-chondrites from the Allan Hills regions represent a mixture of populations that is different from that brought to moderate latitudes of the Earth in more recent times.</t>
  </si>
  <si>
    <t>SCHULTZ, L (corresponding author), MAX PLANCK INST CHEM,OTTO HAHN INST,W-6500 MAINZ,GERMANY.</t>
  </si>
  <si>
    <t>10.1016/0016-7037(91)90399-P</t>
  </si>
  <si>
    <t>WOS:A1991EV59000005</t>
  </si>
  <si>
    <t>VELBEL, MA; LONG, DT; GOODING, JL</t>
  </si>
  <si>
    <t>TERRESTRIAL WEATHERING OF ANTARCTIC STONE METEORITES - FORMATION OF MG-CARBONATES ON ORDINARY CHONDRITES</t>
  </si>
  <si>
    <t>AQUEOUS ALTERATION; VICTORIA LAND; PARENT BODIES; PRODUCTS; GEOCHEMISTRY; EVOLUTION; SALTS</t>
  </si>
  <si>
    <t>White efflorescences of weathering origin occur superposed on fusion crusts, or along fractures in the interiors, of approximately 5% of all meteorites in the US Antarctic collection. Efflorescences from equilibrated ordinary chondrites consist of the hydrous Mg-carbonates nesquehonite (+/- hydromagnesite). X-ray diffraction and scanning electron microscope studies of efflorescences from LEW 85320 (H5) show abundant elongate prismatic crystals of nesquehonite (idiomorphic, not pseudomorphous after lansfordite), with minor local encrustations of hydromagnesite. Abundances of Na, K, Ca, and Rb in efflorescences from LEW 85320 suggest that the observed contents of these elements would require only modest fractionation of chondritic composition, whereas extensive fractionation would be required to derive the observed cation ratios from terrestrial sea-salts. Therefore, cations in evaporite minerals on Antarctic meteorites are most likely not products of contamination by terrestrial (marine) salts. The Mg in the efflorescences probably originated from weathering of meteoritic olivine; other cations in the efflorescences are also of meteoritic provenance. Thermodynamic analysis of the reaction forsterite + water + carbon dioxide --&gt; nesquehonite + silica at Antarctic temperatures and pCO2 indicates spontaneity for all water activities greater than 0.65, compatible with the presence of liquid water as brines and/or thin films.</t>
  </si>
  <si>
    <t>MICHIGAN STATE UNIV,DEPT GEOL SCI,E LANSING,MI 48824; NASA,LYNDON B JOHNSON SPACE CTR,PLANETARY SCI BRANCH,HOUSTON,TX 77058</t>
  </si>
  <si>
    <t>Michigan State University; National Aeronautics &amp; Space Administration (NASA); NASA Johnson Space Center</t>
  </si>
  <si>
    <t>10.1016/0016-7037(91)90400-Y</t>
  </si>
  <si>
    <t>WOS:A1991EV59000006</t>
  </si>
  <si>
    <t>MITTLEFEHLDT, DW; LINDSTROM, MM</t>
  </si>
  <si>
    <t>GENERATION OF ABNORMAL TRACE-ELEMENT ABUNDANCES IN ANTARCTIC EUCRITES BY WEATHERING PROCESSES</t>
  </si>
  <si>
    <t>RARE-EARTH ELEMENTS; POLYMICT EUCRITES; PARENT BODY; METEORITES; PETROLOGY; BASALTS; REE; COMPILATION; EVOLUTION; PRODUCTS</t>
  </si>
  <si>
    <t>Based on REEs, Antarctic eucrites can be divided into two groups: those showing normal trace element characteristics (e.g., similar to Juvinas) and those showing abnormal trace element abundances. Many Antarctic eucrite, polymict eucrite, and basaltic clast samples show the abnormal trace element abundances with REE patterns exhibiting positive Ce anomalies (sometimes negative Ce anomalies), positive Eu anomalies, and low abundances of the remainder of the REEs, with the LREEs generally being at lower relative abundances than the HREEs. Most samples of crystalline clasts from the polymict eucrites LEW85300, LEW85302, and LEW85303 show that abnormal patterns, while the glassy matrixes of these meteorites show normal patterns. Exterior samples generally show more abnormal patterns (larger anomalies, greater depletions) than interior samples from the same meteorites. Comparison of all basaltic eucrite literature data combined with out data shows that positive and negative Ce anomalies and positive Eu anomalies are found in about 61% of Antarctic eucrite analyses and are virtually unknown in non-Antarctic eucrite analyses. Further, positive Ce anomalies and positive Eu anomalies are commonly associated with Antarctic eucrites having low REE concentrations. Consideration of mineral/melt partition coefficients shows that it is unlikely that Ce anomalies are magmatic features from the HED parent body. Cerium anomalies on earth are generally restricted to the weathering zone where the relative ease of oxidizing Ce to the +4 state allows for fractionation of Ce from the +3 REEs. We believe the unusual REE patterns of abnormal Antarctic eucrites arise from weathering effects generated in or on the Antarctic ice. Our suggested scenario involved formation of melt water and its equilibration with the atmosphere which promotes dissolution of REE-rich phosphates and oxidation of Ce. Tetravalent Ce can then be fractionated from the trivalent REE solution. The details of the weathering process are unclear and will require detailed chemical and SEM investigations of eucrites for their elucidation. We predict that rapidly chilled eucrites with glassy, rather than crystalline, mesostases will be more likely to survive the Antarctic environment without alteration of their REE patterns. Occasional S, Se, and K enrichments are likely to due to weathering in the Antarctic environment as well, but these enrichments are not well correlated with Ce anomalies.</t>
  </si>
  <si>
    <t>NASA,LYNDON B JOHNSON SPACE CTR,PLANETARY MAT BRANCH,HOUSTON,TX 77058</t>
  </si>
  <si>
    <t>National Aeronautics &amp; Space Administration (NASA); NASA Johnson Space Center</t>
  </si>
  <si>
    <t>MITTLEFEHLDT, DW (corresponding author), LOCKHEED ESC,2400 NASA RD 1,HOUSTON,TX 77058, USA.</t>
  </si>
  <si>
    <t>Mittlefehldt, David/JUV-2877-2023</t>
  </si>
  <si>
    <t>10.1016/0016-7037(91)90401-P</t>
  </si>
  <si>
    <t>WOS:A1991EV59000007</t>
  </si>
  <si>
    <t>DIFFERENCES IN THE DEGREE OF WEATHERING BETWEEN ANTARCTIC AND NON-ANTARCTIC METEORITES INFERRED FROM INFRARED DIFFUSE REFLECTANCE SPECTRA</t>
  </si>
  <si>
    <t>CAMEL DONGA; PRODUCTS; EUCRITE; BANDS</t>
  </si>
  <si>
    <t>Infrared diffuse reflectance spectra were measured for Antarctic and non-Antarctic meteorites to compare the degree of terrestrial weathering by using the integrated intensity of absorption bands near 3 mu-m caused by hydrous minerals and the intensity of absorption bands near 7.4 mu-m (1350 cm-1) probably caused by hydrous carbonates. Non-Antarctic ordinary chondrite finds usually show large values of the integrated intensity of the 3 mu-m band, whereas non-Antarctic ordinary chondrite falls show small intensities. Some Antarctic ordinary chondrites are as fresh as non-Antarctic ordinary chondrite falls in the sense of the integrated intensity of the 3 mu-m band. Some Antarctic eucrites show large values of the integrated intensity of the 3 mu-m band, although the degree of weathering on the A-B-C scale is reported to be A. Weathering-produced hydrous carbonates seem to be ubiquitous in Antarctic ordinary chondrites, because the spectra of all the Antarctic ordinary chondrites measured show the presence of the 7.4 mu-m band. Non-Antarctic ordinary chondrite falls show very weak 7.4 mu-m bands, suggesting only little weathering-produced hydrous carbonates. Diffuse reflectance spectra were also measured for the mixtures of akaganeite, goethite, artinite, or calcite with the Nuevo Mercurio (H5) ordinary chondrite to examine spectral changes and to compare them with those of meteorites. Absorption bands near 7 mu-m of diffuse reflectance spectra are sensitive to the presence of carbonates.</t>
  </si>
  <si>
    <t>MIYAMOTO, M (corresponding author), UNIV TOKYO,DEPT PURE &amp; APPL SCI,MEGURO KU,TOKYO 153,JAPAN.</t>
  </si>
  <si>
    <t>10.1016/0016-7037(91)90402-Q</t>
  </si>
  <si>
    <t>WOS:A1991EV59000008</t>
  </si>
  <si>
    <t>CASSIDY, WA; HARVEY, RP</t>
  </si>
  <si>
    <t>ARE THERE REAL DIFFERENCES BETWEEN ANTARCTIC FINDS AND MODERN FALLS METEORITES</t>
  </si>
  <si>
    <t>Recent reports of differences between Antarctic and non-Antarctic meteorite collections include some based on mass frequency distributions and relative abundances of types. Using the modern falls of HARVEY and CASSIDY (1989) as a model of what a meteorite collection free of post-fall processing should be like, we compare the relative abundance of different types of stony meteorites for the Antarctic finds and the modern falls. Reconstructing the Antarctic mass-frequency distributions using a model based on field observations of Antarctic meteorites loss due to weathering, wind transport, and search inefficiencies, we create an idealized Antarctic meteorite mass frequency distribution that is identical in shape (essentially lognormal) to the modern falls. Using our model we find no difference between the Antarctic finds and modern falls, within reasonable estimates of error.</t>
  </si>
  <si>
    <t>CASSIDY, WA (corresponding author), UNIV PITTSBURGH,DEPT GEOL &amp; PLANETARY SCI,PITTSBURGH,PA 15260, USA.</t>
  </si>
  <si>
    <t>10.1016/0016-7037(91)90403-R</t>
  </si>
  <si>
    <t>WOS:A1991EV59000009</t>
  </si>
  <si>
    <t>HUSS, GR</t>
  </si>
  <si>
    <t>METEORITE MASS DISTRIBUTIONS AND DIFFERENCES BETWEEN ANTARCTIC AND NON-ANTARCTIC METEORITES</t>
  </si>
  <si>
    <t>WEATHERING PRODUCTS; FALLS; POPULATIONS; CHONDRITES; STATISTICS; OBJECTS; FINDS</t>
  </si>
  <si>
    <t>Meteorite mass distributions provide important insight into real and apparent differences between Antarctic and non-Antarctic meteorites. Antarctic meteorites are typically smaller than non-Antarctic meteorites and represent a different portion of the mass distribution of infalling meteorites. This results from the different methods employed to acquire the collections and from the much smaller effective collecting area for Antarctic meteorites. Comparisons of the proportions and mass distributions of H and L chondrites for different ice fields suggest that previously reported high H to L ratio among Antarctic meteorites compared to witnessed falls results from an unrecognized H5 shower fall that covered the Allan Hills Main and Near Western ice fields in the relatively recent past. The probable presence of unrecognized shower falls among the Antarctic meteorites means that population statistics, even corrected for presently recognized pairing, cannot be used to support the suggestion by DENNISON et al. (1986) of a temporal variation in the mixture of meteorites arriving on Earth.</t>
  </si>
  <si>
    <t>HUSS, GR (corresponding author), UNIV CHICAGO,ENRICO FERMI INST,CHICAGO,IL 60637, USA.</t>
  </si>
  <si>
    <t>Huss, Gary/0000-0003-4281-7839</t>
  </si>
  <si>
    <t>10.1016/0016-7037(91)90404-S</t>
  </si>
  <si>
    <t>WOS:A1991EV59000010</t>
  </si>
  <si>
    <t>MATHEWS, WH</t>
  </si>
  <si>
    <t>ICE SHEETS AND ICE STREAMS - THOUGHTS ON THE CORDILLERAN ICE-SHEET SYMPOSIUM</t>
  </si>
  <si>
    <t>GEOGRAPHIE PHYSIQUE ET QUATERNAIRE</t>
  </si>
  <si>
    <t>This paper comments on preconceptions about what is meant by the terms Cordilleran Ice Sheet and ice stream. Contemporary Antarctic ice streams are described. The Laurentian Channel and throughs crossing the continental ice shelf between Vancouver and Queens Charlotte Islands are suggested as candidates for the tracks of past ice streams.</t>
  </si>
  <si>
    <t>MATHEWS, WH (corresponding author), UNIV BRITISH COLUMBIA,DEPT GEOL SCI,VANCOUVER V6T 1W5,BC,CANADA.</t>
  </si>
  <si>
    <t>PRESSES UNIV MONTREAL</t>
  </si>
  <si>
    <t>MONTREAL</t>
  </si>
  <si>
    <t>PO BOX 6128, SUCCURSALE A, MONTREAL PQ H3C 3J7, CANADA</t>
  </si>
  <si>
    <t>0705-7199</t>
  </si>
  <si>
    <t>GEOGR PHYS QUATERN</t>
  </si>
  <si>
    <t>Geogr. Phys. Quat.</t>
  </si>
  <si>
    <t>10.7202/032873ar</t>
  </si>
  <si>
    <t>Geography, Physical; Paleontology</t>
  </si>
  <si>
    <t>Physical Geography; Paleontology</t>
  </si>
  <si>
    <t>HG042</t>
  </si>
  <si>
    <t>WOS:A1991HG04200003</t>
  </si>
  <si>
    <t>FLOTTMANN, T; KLEINSCHMIDT, G</t>
  </si>
  <si>
    <t>OPPOSITE THRUST SYSTEMS IN NORTHERN VICTORIA LAND, ANTARCTICA - IMPRINTS OF GONDWANA PALEOZOIC ACCRETION</t>
  </si>
  <si>
    <t>DEFORMATION; EVOLUTION; ROCKS; ZONE</t>
  </si>
  <si>
    <t>Two major thrust systems with contrasting senses of displacement transect the Wilson terrane crust of northern Victoria Land, Antarctica. Along both mylonitic shear zones the central high-grade metamorphic basement is detached and thrust divergently toward the west and east over synorogenic, lower grade fore-arc and back-arc basin sedimentary rocks, respectively. Deformation was preceded by pervasive high-temperature-low-pressure metamorphism. Granites intruded the basement prekinematically and postkinematically. The structures are interpreted as results of early Paleozoic subduction of the paleo-Pacific oceanic crust under the Antarctic craton.</t>
  </si>
  <si>
    <t>FLOTTMANN, T (corresponding author), UNIV FRANKFURT,INST GEOL PALAONTOL,SENCKENBERGANLAGE 32,W-6000 FRANKFURT,GERMANY.</t>
  </si>
  <si>
    <t>10.1130/0091-7613(1991)019&lt;0045:OTSINV&gt;2.3.CO;2</t>
  </si>
  <si>
    <t>EQ448</t>
  </si>
  <si>
    <t>WOS:A1991EQ44800011</t>
  </si>
  <si>
    <t>MODELING OF THE ELECTRON-TEMPERATURE IN THE E-REGION OF THE AURORAL IONOSPHERE</t>
  </si>
  <si>
    <t>EISCAT</t>
  </si>
  <si>
    <t>VORONKOV, IO (corresponding author), ARCTIC &amp; ANTARCTIC RES INST,ST PETERSBURG,RUSSIA.</t>
  </si>
  <si>
    <t>JAN-FEB</t>
  </si>
  <si>
    <t>FN905</t>
  </si>
  <si>
    <t>WOS:A1991FN90500021</t>
  </si>
  <si>
    <t>NOF, D; PALDOR, N; VANGORDER, S</t>
  </si>
  <si>
    <t>ABYSSAL GYRES</t>
  </si>
  <si>
    <t>GEOPHYSICAL AND ASTROPHYSICAL FLUID DYNAMICS</t>
  </si>
  <si>
    <t>ANTARCTIC; CORIOLIS PARAMETER; ROSSBY NUMBER</t>
  </si>
  <si>
    <t>COLD</t>
  </si>
  <si>
    <t>FLORIDA STATE UNIV,INST GEOPHYS FLUID DYNAM,TALLAHASSEE,FL 32306; HEBREW UNIV JERUSALEM,DEPT ATMOSPHER SCI,IL-91904 JERUSALEM,ISRAEL</t>
  </si>
  <si>
    <t>State University System of Florida; Florida State University; Hebrew University of Jerusalem</t>
  </si>
  <si>
    <t>NOF, D (corresponding author), FLORIDA STATE UNIV,DEPT OCEANOG,TALLAHASSEE,FL 32306, USA.</t>
  </si>
  <si>
    <t>paldor, nathan/AAE-3186-2020</t>
  </si>
  <si>
    <t>GORDON BREACH SCI PUBL LTD</t>
  </si>
  <si>
    <t>C/O STBS LTD PO BOX 90, READING, BERKS, ENGLAND RG1 8JL</t>
  </si>
  <si>
    <t>0309-1929</t>
  </si>
  <si>
    <t>GEOPHYS ASTRO FLUID</t>
  </si>
  <si>
    <t>Geophys. Astrophys. Fluid Dyn.</t>
  </si>
  <si>
    <t>10.1080/03091929108227338</t>
  </si>
  <si>
    <t>Astronomy &amp; Astrophysics; Geochemistry &amp; Geophysics; Mechanics</t>
  </si>
  <si>
    <t>HX343</t>
  </si>
  <si>
    <t>WOS:A1991HX34300012</t>
  </si>
  <si>
    <t>LIVINGSTON, FE; FINLAYSONPITTS, BJ</t>
  </si>
  <si>
    <t>THE REACTION OF GASEOUS N2O5 WITH SOLID NACL AT 298-K - ESTIMATED LOWER LIMIT TO THE REACTION PROBABILITY AND ITS POTENTIAL ROLE IN TROPOSPHERIC AND STRATOSPHERIC CHEMISTRY</t>
  </si>
  <si>
    <t>ANTARCTIC OZONE DEPLETION; HYDROGEN-CHLORIDE; HETEROGENEOUS REACTIONS; NITROGEN-DIOXIDE; ACTIVE CHLORINE; ICE SURFACES; NO2; AEROSOLS; NITRATE; CLOUD</t>
  </si>
  <si>
    <t>Gaseous N2O5/air mixtures were followed over solid NaCl at 298 K and the gaseous product ClNO2 measured using FTIR. With excess NaCl, one ClNO2 was produced per N2O5 in the initial mixture, and from the contact time between N2O5 and the salt, a lower limit to the fraction of collisions leading to reaction was estimated to be 2.5x10(-3). This reaction is sufficiently rapid that it may lead to the formation of ppb levels of ClNO2 overnight in polluted marine urban areas. The ClNO2 will photolyze at dawn to give chlorine atoms which initiate the photooxidation of organics in a manner analogous to OH. This reaction may also play a role in remote Arctic chemistry if the reaction is significantly faster than our lower limit. This supports the hypothesis of Michelangeli et al. (1990) that the N2O5(g) + NaCl(s) reaction may contribute significantly to stratospheric chemistry after the eruption of alkalic volcanoes such as El Chichon.</t>
  </si>
  <si>
    <t>LIVINGSTON, FE (corresponding author), CALIF STATE UNIV FULLERTON,DEPT CHEM &amp; BIOCHEM,FULLERTON,CA 92634, USA.</t>
  </si>
  <si>
    <t>Finlayson-Pitts, Barbara/0000-0003-4650-168X</t>
  </si>
  <si>
    <t>10.1029/90GL02595</t>
  </si>
  <si>
    <t>EV010</t>
  </si>
  <si>
    <t>WOS:A1991EV01000005</t>
  </si>
  <si>
    <t>LEFEVRE, F; CARIOLLE, D</t>
  </si>
  <si>
    <t>TOTAL OZONE MEASUREMENTS AND STRATOSPHERIC CLOUD DETECTION DURING THE AASE AND THE TECHNOPS ARCTIC BALLOON CAMPAIGN</t>
  </si>
  <si>
    <t>DEPLETION; TOVS</t>
  </si>
  <si>
    <t>Total ozone fields over Northern Europe and Arctic regions were calculated during the winter 1989 using the TOVS/HIRS2 infra-red radiances. During that same period ground-based and airborne ozone and PSCs measurements were performed as part of the AASE and TECHNOPS campaigns. Comparisons have also been made with the TOMS ozone data. They show a generally good agreement, except above northernmost regions where TOMS observations seem affected by the high solar zenith angles encountered near the polar night region. This result is confirmed by the ozone measurements made from Kiruna on the 23 and 30 of January. A major type II PSC event is clearly identified in the TOVS ozone field on January 31. The cloud location is consistent with airborne lidar soundings made on the same day from DC-8 aircraft, which measured scattering and depolarization ratios characteristic of high concentration of large ice crystals. TOVS observations show that type II PSCs covering large areas may form above the Arctic regions. However, only two major water-ice PSCs events have been identified from January 3 to February 10. These events may not be frequent enough for the polar air to reach a completely processed state, with high ClO amounts and significant denitrification as it is observed in the Antarctic early spring.</t>
  </si>
  <si>
    <t>LEFEVRE, F (corresponding author), METEO FRANCE,CTR NATL RECH METEOROL,42 AVE CORIOLIS,F-31057 TOULOUSE,FRANCE.</t>
  </si>
  <si>
    <t>10.1029/90GL02600</t>
  </si>
  <si>
    <t>WOS:A1991EV01000009</t>
  </si>
  <si>
    <t>VAIKMAE, R; HERMICHEN, WD; KOWSKI, P; STRAUCH, G; SAVATYUGIN, L</t>
  </si>
  <si>
    <t>KOTLYAKOV, VM; USHAKOV, A; GLAZOVSKY, A</t>
  </si>
  <si>
    <t>DECIPHERING RECENT STRUCTURES AND HOLOCENE EVOLUTION OF THE MARGINAL EAST ANTARCTIC ICE COVER IN QUEEN-MAUD-LAND</t>
  </si>
  <si>
    <t>GLACIERS-OCEAN-ATMOSPHERE INTERACTIONS</t>
  </si>
  <si>
    <t>IAHS PUBLICATION</t>
  </si>
  <si>
    <t>INTERNATIONAL SYMP ON GLACIERS-OCEAN-ATMOSPHERE INTERACTIONS</t>
  </si>
  <si>
    <t>SEP 24-29, 1990</t>
  </si>
  <si>
    <t>ST PETERSBURG, USSR</t>
  </si>
  <si>
    <t>Vaikmae, Rein/0000-0002-9837-163X</t>
  </si>
  <si>
    <t>INT ASSOC HYDROLOGICAL SCIENCES</t>
  </si>
  <si>
    <t>WALLINGFORD</t>
  </si>
  <si>
    <t>0-947571-33-7</t>
  </si>
  <si>
    <t>IAHS-AISH P</t>
  </si>
  <si>
    <t>BV17L</t>
  </si>
  <si>
    <t>WOS:A1991BV17L00001</t>
  </si>
  <si>
    <t>KOTLYAKOV, VM; NIKOLAYEV, VI; KOROTKEVICH, YS; PETROV, VN; BARKOV, NI; LIPENKOV, VY; LORIUS, C; JOUZEL, J; BARNOLA, JM; PETIT, JR; RAISBECK, G; RAYNAUD, D</t>
  </si>
  <si>
    <t>GLOBAL CHANGES OVER THE LAST CLIMATIC CYCLE FROM ANTARCTIC ICE CORE RECORDS</t>
  </si>
  <si>
    <t>raynaud, dominique/ABG-4718-2020; Raynaud, Dominique/H-9626-2016</t>
  </si>
  <si>
    <t>WOS:A1991BV17L00002</t>
  </si>
  <si>
    <t>ACKLEY, SF</t>
  </si>
  <si>
    <t>THE GROWTH, STRUCTURE AND PROPERTIES OF ANTARCTIC SEA ICE</t>
  </si>
  <si>
    <t>WOS:A1991BV17L00010</t>
  </si>
  <si>
    <t>KAMB, B; ENGELHARDT, H</t>
  </si>
  <si>
    <t>ANTARCTIC ICE STREAM B - CONDITIONS CONTROLLING ITS MOTION AND INTERACTIONS WITH THE CLIMATE SYSTEM</t>
  </si>
  <si>
    <t>WOS:A1991BV17L00014</t>
  </si>
  <si>
    <t>ZAKHAROV, VG</t>
  </si>
  <si>
    <t>DYNAMICS OF ANTARCTIC GLACIERS IN THE 20TH-CENTURY</t>
  </si>
  <si>
    <t>WOS:A1991BV17L00021</t>
  </si>
  <si>
    <t>ZAKHAROV, VG; KHMELEVSKAYA, LV</t>
  </si>
  <si>
    <t>FLUCTUATIONS OF ANTARCTIC GLACIERS AND PLANETARY ATMOSPHERIC PROCESSES</t>
  </si>
  <si>
    <t>WOS:A1991BV17L00022</t>
  </si>
  <si>
    <t>HERMICHEN, WD; KOWSKI, P; HAHNE, K; VAIKMAE, R</t>
  </si>
  <si>
    <t>THE LATE QUATERNARY GLACIO-CLIMATIC HISTORY OF AN EAST ANTARCTIC ICE-SHEET MARGIN - INDICATIONS FROM ICE-CORED MORAINES IN CENTRAL QUEEN-MAUD-LAND</t>
  </si>
  <si>
    <t>WOS:A1991BV17L00028</t>
  </si>
  <si>
    <t>ARAPOV, PP; KRIGEL, AM; ODINTSOV, VA</t>
  </si>
  <si>
    <t>A STUDY OF THE GREENHOUSE-EFFECT ON THE ANTARCTIC ICE CAP</t>
  </si>
  <si>
    <t>Krigel, Alexander M./L-4949-2016</t>
  </si>
  <si>
    <t>WOS:A1991BV17L00048</t>
  </si>
  <si>
    <t>SMITH, RIL</t>
  </si>
  <si>
    <t>EXOTIC SPOROMORPHA AS INDICATORS OF POTENTIAL IMMIGRANT COLONISTS IN ANTARCTICA</t>
  </si>
  <si>
    <t>GRANA</t>
  </si>
  <si>
    <t>4TH INTERNATIONAL CONF ON AEROBIOLOGY</t>
  </si>
  <si>
    <t>AUG 27-31, 1990</t>
  </si>
  <si>
    <t>STOCKHOLM, SWEDEN</t>
  </si>
  <si>
    <t>A brief account is given documenting the development of aerobiological research in the Antarctic. The results of the British Antarctic Survey's contribution to an international programme on long-distance dispersal of aeroplankton over the Southern Ocean are presented. This was achieved by collecting airspora deposited in Tauber traps and in surface snow at sites on South Georgia (sub-Antarctic) and Signy Island (maritime Antarctic). Although only a small number of the samples were analysed, the results provided ample evidence of a continuous immigration of exotic sporomorpha of southern South American provenance. The cause of this rain of biological material is attributed to the not infrequent easterly tracking storm events generated over the south-east Pacific Ocean. As they gain momentum over southern South America they become seeded with pollen and spores, and possibly by larger organelles such as invertebrates and seeds. These high winds may be deflected southwards by a blocking anticyclone over the South Atlantic Ocean, allowing a proportion of the sporomorpha to be deposited over land far to the south. The occurrence of such exotic sporomorpha in these remote and environmentally hostile regions is used here as evidence to support the hypothesis that there is a continuous input into the Antarctic biome of viable propagules from more northerly landmasses. While no exotic bryophyte or lichen spores have yet been detected in trapping experiments, the extremely rare occurrence of certain bryophytes associated only with geothermal sites in the Antarctic and in laboratory-cultured soils from barren ice-free terrain indicates that a pool of viable but dormant propagules is probably widespread in Antarctic soils and ice. However, germination and development in situ are possible only under exceptional environmental circumstances. An international programme is being planned to detect the main trajectories of long-distance transport of propagules into the Antarctic and to test their viability.</t>
  </si>
  <si>
    <t>SMITH, RIL (corresponding author), BRITISH ANTARCTIC SURVEY,NATL ENVIRONM RES COUNC,MADINGLEY RD,CAMBRIDGE CB3 0ET,ENGLAND.</t>
  </si>
  <si>
    <t>SCANDINAVIAN UNIVERSITY PRESS</t>
  </si>
  <si>
    <t>PO BOX 2959 TOYEN, JOURNAL DIVISION CUSTOMER SERVICE, N-0608 OSLO, NORWAY</t>
  </si>
  <si>
    <t>0017-3134</t>
  </si>
  <si>
    <t>Grana</t>
  </si>
  <si>
    <t>10.1080/00173139109431986</t>
  </si>
  <si>
    <t>HA119</t>
  </si>
  <si>
    <t>WOS:A1991HA11900004</t>
  </si>
  <si>
    <t>WYNNWILLIAMS, DD</t>
  </si>
  <si>
    <t>AEROBIOLOGY AND COLONIZATION IN ANTARCTICA - THE BIOTAS PROGRAM</t>
  </si>
  <si>
    <t>Little is known about the aerial transport of microbes, plants and animals into and between Antarctic terrestrial and freshwater habitats. Isolation by the circumpolar Southern Ocean restricts propagules to three main groups: 1) those capable of prolonged survival in the air, 2) those carried by animal vectors, especially Man, and 3) those of marine origin. Diverse ice-free areas available for colonization include: isolated islands with receding ice sheets (e.g., Signy Island), maritime geothermal areas (e.g., Deception Island), and high altitude geothermal areas on continental volcanoes (e.g., Mt Erebus). Propagule abundance and diversity are low in Antarctica. Chance affects colonization success because the potential and viability of a propagule must match a favourable habitat for settlement, with adequate time for establishment before conditions become unfavourable. Aerobiological studies of the whole Antarctic region require international co-operation. The Scientific Committee on Antarctic Research (SCAR) Biological Investigations of Terrestrial Antarctic Systems (BIOTAS) research network has identified aerobiology as a major component of its International Research Programme. Aerobiology will be ground-, ship- and aircraft-based. To meet the requirements of an intrinsically sparse, diverse Antarctic aerobiota, the British Antarctic Survey is developing a new particle sampler for remote field use.</t>
  </si>
  <si>
    <t>WYNNWILLIAMS, DD (corresponding author), BRITISH ANTARCTIC SURVEY,NAT ENVIRONM RES COUNCIL,HIGH CROSS,MADINGLEY RD,CAMBRIDGE CB3 0ET,ENGLAND.</t>
  </si>
  <si>
    <t>10.1080/00173139109431994</t>
  </si>
  <si>
    <t>WOS:A1991HA11900012</t>
  </si>
  <si>
    <t>HARTMANNSCHRODER, G</t>
  </si>
  <si>
    <t>CONTRIBUTION TO THE POLYCHAETE FAUNA OF BAHIA QUILLAIPE (CHILE)</t>
  </si>
  <si>
    <t>HELGOLANDER MEERESUNTERSUCHUNGEN</t>
  </si>
  <si>
    <t>19 species were found; 2 of them are new to science (Scolelepis brevibranchia, Scolelepis crenulata). Additional descriptions of the parapodial lobes of the little-known species Aglaophamus peruana are given. Hemipodus heteropapillatus and Cirriformia quetalmahuensis, described by the author in 1962 as new species, were found again. 2 species could not be determined to species level; one of them, Euclymene (E.) sp., may also be a new species. 4 of the 15 already known and determined species are widely distributed. Another 4 species occur in the southern part of the southern hemisphere: South America, Australia, New Zealand and in the Subantarctic and Antarctic region. 6 species are known only from the cold water coasts of South America (Humboldt and Falkland Currents). Exogone obtusa tasmanica, Lumbrineris patagonica and Spiochaetopterus costarum are recorded from Chile for the first time.</t>
  </si>
  <si>
    <t>UNIV HAMBURG,INST ZOOL,ZOOL MUSEUM,W-2000 HAMBURG 13,GERMANY</t>
  </si>
  <si>
    <t>University of Hamburg</t>
  </si>
  <si>
    <t>HARTMANNSCHRODER, G (corresponding author), BIOL ANSTALT HELGOLAND,NOTKESTR 31,W-2000 HAMBURG 52,GERMANY.</t>
  </si>
  <si>
    <t>BIOLOGISCHE ANSTALT HELGOLAND</t>
  </si>
  <si>
    <t>HAMBURG</t>
  </si>
  <si>
    <t>NOTKESTRASSE 31, 22607 HAMBURG, GERMANY</t>
  </si>
  <si>
    <t>0174-3597</t>
  </si>
  <si>
    <t>HELGOLANDER MEERESUN</t>
  </si>
  <si>
    <t>Helgol. Meeresunters.</t>
  </si>
  <si>
    <t>10.1007/BF02365635</t>
  </si>
  <si>
    <t>GR073</t>
  </si>
  <si>
    <t>WOS:A1991GR07300002</t>
  </si>
  <si>
    <t>KAPP, H</t>
  </si>
  <si>
    <t>ARCHETEROKROHNIA CASANOVA, 1986, A JUNIOR SYNONYM OF HETEROKROHNIA RITTER-ZAHONY, 1911 (CHAETOGNATHA), WITH A REVIEW OF THE SPECIES OF HETEROKROHNIA</t>
  </si>
  <si>
    <t>The characters which have been advanced to separate Archeterokrohnia Casanova, 1986, from Heterokrohnia Ritter-Zahony, 1911, are discussed; they are considered to be insufficient to warrant the erection of a separate genus. A further argument against the separate status of Archeterokrohnia is the greater similarity of Archeterokrohnia rubra Casanova, 1986, to Heterokrohnia longicaudata Hagen &amp; Kapp, 1986, than to A. palpifera Casanova, 1986. Various reasons are given for the retention of H. longicaudata in Heterokrohnia and against its transfer to Archeterokrohnia. The 13 species recognized and assigned to Heterokrohnia are reviewed; all characters used are tabulated and all species figured.</t>
  </si>
  <si>
    <t>UNIV HAMBURG,INST ZOOL,W-2000 HAMBURG 13,GERMANY; UNIV HAMBURG,ZOOL MUSEUM,W-2000 HAMBURG 13,GERMANY</t>
  </si>
  <si>
    <t>University of Hamburg; University of Hamburg</t>
  </si>
  <si>
    <t>KAPP, H (corresponding author), BIOL ANSTALT HELGOLAND,NOTKESTR 31,W-2000 HAMBURG 52,GERMANY.</t>
  </si>
  <si>
    <t>10.1007/BF02365644</t>
  </si>
  <si>
    <t>WOS:A1991GR07300011</t>
  </si>
  <si>
    <t>REDESCRIPTION OF HETEROKROHNIA-MIRABILIS RITTER-ZAHONY, 1911 (CHAETOGNATHA)</t>
  </si>
  <si>
    <t>The genus Heterokrohnia Ritter-Zahony, 1911 is redefined and the species H. mirabilis Ritter-Zahony, 1911 redescribed. The redescription is based upon the type specimens from Antarctic waters and additional specimens from Atlantic and Arctic waters. The species is compared to others of the genus. Furthermore, the identity of certain specimens reported as H. mirabilis is discussed.</t>
  </si>
  <si>
    <t>10.1007/BF02365645</t>
  </si>
  <si>
    <t>WOS:A1991GR07300012</t>
  </si>
  <si>
    <t>GAMBI, MC</t>
  </si>
  <si>
    <t>WILD ICE - ANTARCTIC JOURNEYS - NAVEEN,R, MONTEATH,C, DEROY,T, JONES,M</t>
  </si>
  <si>
    <t>HISTORY AND PHILOSOPHY OF THE LIFE SCIENCES</t>
  </si>
  <si>
    <t>GAMBI, MC (corresponding author), Staz Zool Anton Dohrn, I-80121 NAPLES, ITALY.</t>
  </si>
  <si>
    <t>Gambi, Maria Cristina/AFO-0958-2022; Gambi, Maria Cristina/L-8246-2014</t>
  </si>
  <si>
    <t>Gambi, Maria Cristina/0000-0002-0168-776X</t>
  </si>
  <si>
    <t>0391-9714</t>
  </si>
  <si>
    <t>HIST PHIL LIFE SCI</t>
  </si>
  <si>
    <t>Hist. Philos. Life Sci.</t>
  </si>
  <si>
    <t>History &amp; Philosophy Of Science</t>
  </si>
  <si>
    <t>History &amp; Philosophy of Science</t>
  </si>
  <si>
    <t>HE626</t>
  </si>
  <si>
    <t>WOS:A1991HE62600038</t>
  </si>
  <si>
    <t>LO, KY; STARK, AA; BALLY, J; WILSON, RW; BANIA, T; LANE, A</t>
  </si>
  <si>
    <t>AST RO AND SUBMILLIMETER-WAVE OBSERVATIONS OF THE MAGELLANIC CLOUDS FROM THE SOUTH-POLE</t>
  </si>
  <si>
    <t>IAU SYMPOSIA</t>
  </si>
  <si>
    <t>AST/RO (Antarctic Submillimeter Telescope and Remote Observatory), a joint project between AT&amp;T Bell Labs, Boston University and the University of Illinois, will place a 1.7-m submillimetre telescope at the South Pole (a high, dry site) in 1992. The highly automated off-axis parabolic telescope will be equipped initially with two channels of 500 GHz (600-mu-m) heterodyne receivers and AOS spectrometers. A primary goal of the project is a large-scale survey of CI and CO(4-3) line emission from the southern Galaxy and the Magellanic Clouds, in an effort to further the understanding of the warm interstellar medium and star formation in the two galaxies.</t>
  </si>
  <si>
    <t>BOSTON UNIV, DEPT PHYS, BOSTON, MA 02215 USA; AT&amp;T BELL LABS, MURRAY HILL, NJ 07974 USA</t>
  </si>
  <si>
    <t>Boston University; AT&amp;T; Nokia Corporation; Nokia Bell Labs</t>
  </si>
  <si>
    <t>LO, KY (corresponding author), UNIV ILLINOIS, DEPT ASTRON, 1101 W SPRINGFIELD AVE, URBANA, IL 61801 USA.</t>
  </si>
  <si>
    <t>Bania, Thomas M/H-2318-2014</t>
  </si>
  <si>
    <t>0074-1809</t>
  </si>
  <si>
    <t>IAU SYMP</t>
  </si>
  <si>
    <t>GB201</t>
  </si>
  <si>
    <t>WOS:A1991GB20100025</t>
  </si>
  <si>
    <t>WILLIAMS, TD</t>
  </si>
  <si>
    <t>FORAGING ECOLOGY AND DIET OF GENTOO PENGUINS PYGOSCELIS-PAPUA AT SOUTH GEORGIA DURING WINTER AND AN ASSESSMENT OF THEIR WINTER PREY CONSUMPTION</t>
  </si>
  <si>
    <t>IBIS</t>
  </si>
  <si>
    <t>ANTARCTIC MARION ISLAND; MACQUARIE-ISLAND; APTENODYTES-PATAGONICUS; RATES</t>
  </si>
  <si>
    <t>Estimates of prey consumption by seabird predators in the Sub-Antarctic have so far been based on data obtained from breeding season studies only. This paper describes the diet, foraging activity and population size of Gentoo Penguins Pygoscelis papua during two austral winters, 1987 and 1988, at Bird Island, South Georgia, and estimates prey consumption by the South Georgia population during winter. Antarctic krill Euphausia superba was the main prey species taken, forming 87% or more (by weight) of the diet in September 1987 and May-September 1988, when the total sample weights were 320-670 g. In July-August 1987, crustaceans formed 87% of the diet of females but fish formed 83% of the diet of males, and total sample weights were about 125-200 g. A greater variety of prey was taken in July-August 1987. These differences may have reflected low availability of krill around South Georgia, within the bird's foraging area, during part of the 1987 winter. Reasons for the sex difference in diet are discussed: Gentoo Penguins show sexual dimorphism in bill size, and males are larger and may be better able to catch fish prey. The main fish species taken were Nototheniops larseni and Champsocephalus gunnari. Mean foraging trip duration (in July) varied between 5.3 and 6.9 hours and foraging trip frequency (trips/day) between 0.76 and 0.83. The estimated minimum weight of all prey consumed in winter by the South Georgia population of 311,266 birds (64% adult, 22% first-years (fledglings )and 14% immatures) was 11.2 x 10(3) and 19.6 x 10(3) tonnes in 1987 and 1988, respectively. This comprised 60% krill, 6% other crustaceans and 34% fish in 1987, and 98% krill and 2% fish in 1988. Adults accounted for 64% of all prey consumed. The estimate of winter prey consumption is compared to values derived from breeding season studies and to commercial krill fishery catches.</t>
  </si>
  <si>
    <t>WILLIAMS, TD (corresponding author), NERC,BRITISH ANTARCTIC SURVEY,MADINGLEY RD,CAMBRIDGE CB3 0ET,ENGLAND.</t>
  </si>
  <si>
    <t>BRITISH ORNITHOLOGISTS UNION</t>
  </si>
  <si>
    <t>TRING</t>
  </si>
  <si>
    <t>C/O NATURAL HISTORY MUSEUM, SUB-DEPT ORNITHOLOGY, TRING, HERTS, ENGLAND HP23 6AP</t>
  </si>
  <si>
    <t>0019-1019</t>
  </si>
  <si>
    <t>Ibis</t>
  </si>
  <si>
    <t>10.1111/j.1474-919X.1991.tb04803.x</t>
  </si>
  <si>
    <t>EU698</t>
  </si>
  <si>
    <t>WOS:A1991EU69800001</t>
  </si>
  <si>
    <t>BOST, CA; JOUVENTIN, P</t>
  </si>
  <si>
    <t>THE BREEDING PERFORMANCE OF THE GENTOO PENGUIN PYGOSCELIS-PAPUA AT THE NORTHERN EDGE OF ITS RANGE</t>
  </si>
  <si>
    <t>GUILLEMOT URIA-AALGE; CHINSTRAP PENGUINS; ADAPTIVE SIGNIFICANCE; LAYING DATE; EGG-SIZE; SUCCESS; ADELIE; GROWTH; CHICKS; TERNS</t>
  </si>
  <si>
    <t>Gentoo Penguins Pygoscelis papua on the Crozet Islands have a unique timing of breeding, which occurs in winter and is considerably protracted, differing greatly from that of other populations breeding south of the antarctic convergence. Their biology was intensively studied in 1983-1989, involving daily observations in 1983-1985. Winter breeding is associated with an extension of laying, chick rearing, foraging trips and premoult periods, a lower breeding success and a high weight loss. Annual variations in breeding performances were less pronounced than for southern populations. Variations in breeding success were closely associated with variations in feeding frequencies, fledging and breeding weight, and timing of laying. Early breeders were at an advantage over late breeders in terms of breeding success, growth patterns, fledging weight, duration of foraging trips and premoult period. The unusual winter breeding coincides with a time when food is most readily available for chick rearing in restricted foraging conditions at the edge of the species' breeding range.</t>
  </si>
  <si>
    <t>BOST, CA (corresponding author), CNRS,CTR ETUD BIOL ANIM SAUVAGES,F-79360 BEAUVOIR NIORT,FRANCE.</t>
  </si>
  <si>
    <t>10.1111/j.1474-919X.1991.tb04804.x</t>
  </si>
  <si>
    <t>WOS:A1991EU69800002</t>
  </si>
  <si>
    <t>HAWKINS, JD; LAXON, S; PHILLIPS, H</t>
  </si>
  <si>
    <t>IEEE</t>
  </si>
  <si>
    <t>ANTARCTIC TABULAR ICEBERG MULTISENSOR MAPPING</t>
  </si>
  <si>
    <t>IGARSS 91 - REMOTE SENSING : GLOBAL MONITORING FOR EARTH MANAGEMENT, VOLS 1-4</t>
  </si>
  <si>
    <t>1991 INTERNATIONAL GEOSCIENCE AND REMOTE SENSING SYMP - REMOTE SENSING : GLOBAL MONITORING FOR EARTH MANAGEMENT ( IGARSS 91 )</t>
  </si>
  <si>
    <t>JUN 03-06, 1991</t>
  </si>
  <si>
    <t>ESPOO, FINLAND</t>
  </si>
  <si>
    <t>TABULAR ICEBERGS; REMOTE SENSING; DATA FUSION</t>
  </si>
  <si>
    <t>Laxon, Seymour/C-1644-2008</t>
  </si>
  <si>
    <t>I E E E</t>
  </si>
  <si>
    <t>0-87942-675-6</t>
  </si>
  <si>
    <t>INT GEOSCI REMOTE SE</t>
  </si>
  <si>
    <t>Agronomy; Engineering, Electrical &amp; Electronic; Environmental Sciences; Forestry; Geography; Geology; Meteorology &amp; Atmospheric Sciences; Oceanography; Imaging Science &amp; Photographic Technology</t>
  </si>
  <si>
    <t>Agriculture; Engineering; Environmental Sciences &amp; Ecology; Forestry; Geography; Geology; Meteorology &amp; Atmospheric Sciences; Oceanography; Imaging Science &amp; Photographic Technology</t>
  </si>
  <si>
    <t>BW68Z</t>
  </si>
  <si>
    <t>WOS:A1991BW68Z00359</t>
  </si>
  <si>
    <t>RIDLEY, JK</t>
  </si>
  <si>
    <t>SNOW PROPERTIES FROM PASSIVE MICROWAVE OBSERVATIONS OF ANTARCTICA</t>
  </si>
  <si>
    <t>PASSIVE MICROWAVE; ANTARCTIC PLATEAU; SNOWPACK MODELING</t>
  </si>
  <si>
    <t>WOS:A1991BW68Z00523</t>
  </si>
  <si>
    <t>ROTT, H; STURM, K</t>
  </si>
  <si>
    <t>MICROWAVE SIGNATURE MEASUREMENTS OF ANTARCTIC FIRN</t>
  </si>
  <si>
    <t>MICROWAVE EMISSION; BACKSCATTERING; POLAR FIRN; ANTARCTICA</t>
  </si>
  <si>
    <t>WOS:A1991BW68Z00524</t>
  </si>
  <si>
    <t>ELLISEVANS, JC</t>
  </si>
  <si>
    <t>SLADECEK, V; SLADECKOVA, A</t>
  </si>
  <si>
    <t>NUMBERS AND ACTIVITY OF BACTERIO- AND PHYTOPLANKTON IN CONTRASTING MARITIME ANTARCTIC LAKES</t>
  </si>
  <si>
    <t>INTERNATIONAL ASSOCIATION OF THEORETICAL AND APPLIED LIMNOLOGY - PROCEEDINGS, VOL 24, PT 2</t>
  </si>
  <si>
    <t>INTERNATIONAL ASSOCIATION OF THEORETICAL AND APPLIED LIMNOLOGY - PROCEEDINGS</t>
  </si>
  <si>
    <t>CONGRESS OF THE INTERNATIONAL ASSOC OF THEORETICAL AND APPLIED LIMNOLOGY</t>
  </si>
  <si>
    <t>MUNICH, FED REP GER</t>
  </si>
  <si>
    <t>E SCHWEIZERBART'SCHE VERLAGSBUCHHANDLUNG</t>
  </si>
  <si>
    <t>STUTTGART</t>
  </si>
  <si>
    <t>3-510-54035-2</t>
  </si>
  <si>
    <t>INT VER THEOR ANGEW</t>
  </si>
  <si>
    <t>Limnology; Marine &amp; Freshwater Biology</t>
  </si>
  <si>
    <t>BT29V</t>
  </si>
  <si>
    <t>WOS:A1991BT29V00093</t>
  </si>
  <si>
    <t>TATUR, A; DELVALLE, R; PAZDUR, M</t>
  </si>
  <si>
    <t>LAKE-SEDIMENTS IN MARITIME ANTARCTIC ZONE - A RECORD OF LANDSCAPE AND BIOTA EVOLUTION - PRELIMINARY-REPORT</t>
  </si>
  <si>
    <t>INTERNATIONAL ASSOCIATION OF THEORETICAL AND APPLIED LIMNOLOGY - PROCEEDINGS, VOL 24, PT 5</t>
  </si>
  <si>
    <t>MUNICH, GERMANY</t>
  </si>
  <si>
    <t>3-510-54038-7</t>
  </si>
  <si>
    <t>Geosciences, Multidisciplinary; Limnology; Marine &amp; Freshwater Biology</t>
  </si>
  <si>
    <t>Geology; Marine &amp; Freshwater Biology</t>
  </si>
  <si>
    <t>BV15C</t>
  </si>
  <si>
    <t>WOS:A1991BV15C00089</t>
  </si>
  <si>
    <t>PARISH, TR; WENDLER, G</t>
  </si>
  <si>
    <t>THE KATABATIC WIND REGIME AT ADELIE LAND, ANTARCTICA</t>
  </si>
  <si>
    <t>INTERNATIONAL JOURNAL OF CLIMATOLOGY</t>
  </si>
  <si>
    <t>KATABATIC WINDS; ANTARCTICA</t>
  </si>
  <si>
    <t>EASTERN ANTARCTICA; BOUNDARY-LAYER</t>
  </si>
  <si>
    <t>The coastal sections of Adelie Land in East Antartica experience the strongest and most persistent slope (katabatic) winds recorded about the continental periphery. The area was first explored during Mawson's 1911-14 Australasian Antarctic Expedition; the annual average surface wind speed at the base camp of Cape Denison was approximately 20 m s-1 during the course of the 2-year stay in Antarctica. Field traverses conducted by the Mawson group and the subsequent establishment of additional bases and more recent deployment of automatic weather stations suggest that the zone of extreme katabatic winds is not confined to the Cape Denison site, but rather, extends several hundred kilometers inland from the coast and at least 60 km west along the coast. Numerical simulations of the Adelie Land katabatic wind regime have been conducted using a primitive equation three-dimensional model. Results confirm the extreme wind conditions over the Adelie Land region and strongly suggest that the confluence of cold air drainage currents from the interior towards Adelie Land is responsible for the anomalous katabatic wind intensity.</t>
  </si>
  <si>
    <t>UNIV ALASKA,INST GEOPHYS,FAIRBANKS,AK 99775</t>
  </si>
  <si>
    <t>PARISH, TR (corresponding author), UNIV WYOMING,DEPT ATMOSPHER SCI,POB 3038,UNIV STN,LARAMIE,WY 82071, USA.</t>
  </si>
  <si>
    <t>JOHN WILEY &amp; SONS LTD</t>
  </si>
  <si>
    <t>W SUSSEX</t>
  </si>
  <si>
    <t>BAFFINS LANE CHICHESTER, W SUSSEX, ENGLAND PO19 1UD</t>
  </si>
  <si>
    <t>0899-8418</t>
  </si>
  <si>
    <t>INT J CLIMATOL</t>
  </si>
  <si>
    <t>Int. J. Climatol.</t>
  </si>
  <si>
    <t>EV891</t>
  </si>
  <si>
    <t>WOS:A1991EV89100007</t>
  </si>
  <si>
    <t>MANTHEY, M; OEHLENSCHLAGER, J; REHBEIN, H</t>
  </si>
  <si>
    <t>KEEPING QUALITY AND SHELF-LIFE OF FROZEN STORED BATTERED AND UNBATTERED PORTIONS CUT FROM FILLET BLOCKS OF ANTARCTIC FISH</t>
  </si>
  <si>
    <t>INTERNATIONAL JOURNAL OF REFRIGERATION-REVUE INTERNATIONALE DU FROID</t>
  </si>
  <si>
    <t>ANTARCTIC FISH; FROZEN PRODUCTS; SHELF LIFE; QUALITY; COMPOSITION; SENSORY</t>
  </si>
  <si>
    <t>Standard fish fillet blocks prepared from five Antarctic fish species (Notothenia rossii marmorata, N. kempi, N. gibberifrons, Dissostichus eleginoides, Chaenocephalus aceratus) were tested for their suitability for processing into frozen portions (battered/unbattered) prepared from standard fish fillet blocks. Portions (100g), coated and uncoated, were sealed separately in plastic pouches and stored at -28-degrees-C for up to 3 years. Their frozen storage behaviour was investigated by chemical and sensory methods. The amount of water soluble protein, formaldehyde, dimethylamine and pH value did not change, whereas the total volatile base nitrogen increased slightly. Thiobarbituric acid number was species-specific and changed throughout the study. Isoelectric focusing allowed a differentiation between species independent of frozen storage time. Sensory results obtained for D. eleginoides and Ch. aceratus confirmed the high quality of the raw material and the suitability for long term storage. The judgement for N. kempi indicated that this species was less suitable for the production of portions. Fillet samples were analysed for their proximate chemical composition and mineral content at the beginning of the experiment.</t>
  </si>
  <si>
    <t>FED RES CTR FISHERIES,INST BIOCHEM &amp; TECHNOL,PALMAILLE 9,W-2000 HAMBURG 50,GERMANY</t>
  </si>
  <si>
    <t>0140-7007</t>
  </si>
  <si>
    <t>INT J REFRIG</t>
  </si>
  <si>
    <t>Int. J. Refrig.-Rev. Int. Froid</t>
  </si>
  <si>
    <t>10.1016/0140-7007(91)90023-A</t>
  </si>
  <si>
    <t>EQ317</t>
  </si>
  <si>
    <t>WOS:A1991EQ31700010</t>
  </si>
  <si>
    <t>BLAGOVESHCHENSKAYA, NF; BARANETZ, AN; BORISOVA, TD; BUBNOV, VA</t>
  </si>
  <si>
    <t>EFFECT OF NON-GREAT CIRCLE ARE HF PROPAGATION AT HIGHER LATITUDES</t>
  </si>
  <si>
    <t>IZVESTIYA VYSSHIKH UCHEBNYKH ZAVEDENII RADIOFIZIKA</t>
  </si>
  <si>
    <t>Azimuthal deviation variations are considered for non-great circle are decametric propagation at high latitude field lines of 7000 - 9000 km long. A comparison is made between experimental data and results of calculation taking account of specific properties of highes latitude ionosphere.</t>
  </si>
  <si>
    <t>BLAGOVESHCHENSKAYA, NF (corresponding author), ARCTIC &amp; ANTARCTIC RES INST,LENINGRAD,USSR.</t>
  </si>
  <si>
    <t>Borisova, Tatiana/AAK-7698-2020; Blagoveshchenskaya, Nataly/S-4342-2017</t>
  </si>
  <si>
    <t>Blagoveshchenskaya, Nataly/0000-0003-1752-3273; Borisova, Tatiana/0000-0003-1727-5310</t>
  </si>
  <si>
    <t>MINIST VYSSHEGO I SREDNOGO SPETSIAL'NOGO OBRAZOVANIYA</t>
  </si>
  <si>
    <t>MOSCOW, RUSSIA</t>
  </si>
  <si>
    <t>0021-3462</t>
  </si>
  <si>
    <t>IZV VUZ RADIOFIZ+</t>
  </si>
  <si>
    <t>Engineering, Electrical &amp; Electronic; Physics, Applied</t>
  </si>
  <si>
    <t>Engineering; Physics</t>
  </si>
  <si>
    <t>GT369</t>
  </si>
  <si>
    <t>WOS:A1991GT36900003</t>
  </si>
  <si>
    <t>BAUBLIS, JA; WHARTON, RA; VOLZ, PA</t>
  </si>
  <si>
    <t>DIVERSITY OF MICRO-FUNGI IN AN ANTARCTIC DRY VALLEY</t>
  </si>
  <si>
    <t>JOURNAL OF BASIC MICROBIOLOGY</t>
  </si>
  <si>
    <t>SP-NOV; ENVIRONMENT; YEASTS; DESERT</t>
  </si>
  <si>
    <t>The fungal microflora of a dry valley in Southern Victoria Land near McMurdo Sound, Antarctica, was investigated. Samples were collected from introduced objects such as a mummified penguin and spent chewing tobacco in addition to the sparse soil found in rock fissures, isolated moss colonies, shoreline deposit materials, CaCO3 precipitates, and microbial mat debris obtained from the frozen surface of the lake in the basin of Taylor Valley. Using conventional media and techniques, all collection sites yielded populations of yeasts and filamentous fungi. Water samples and live microbial mats from beneath the lake ice yielded species of fungi along with an abundance of bacteria.</t>
  </si>
  <si>
    <t>EASTERN MICHIGAN UNIV,MYCOL LAB,B110M,JEFFERSON BLDG,YPSILANTI,MI 48197; UNIV NEVADA,DESERT RES INST,RENO,NV 89506</t>
  </si>
  <si>
    <t>Eastern Michigan University; Nevada System of Higher Education (NSHE); University of Nevada Reno; Desert Research Institute NSHE</t>
  </si>
  <si>
    <t>AKADEMIE VERLAG GMBH</t>
  </si>
  <si>
    <t>MUHLENSTRASSE 33-34, D-13187 BERLIN, GERMANY</t>
  </si>
  <si>
    <t>0233-111X</t>
  </si>
  <si>
    <t>J BASIC MICROB</t>
  </si>
  <si>
    <t>J. Basic Microbiol.</t>
  </si>
  <si>
    <t>FH588</t>
  </si>
  <si>
    <t>WOS:A1991FH58800001</t>
  </si>
  <si>
    <t>SEPPELT, RD</t>
  </si>
  <si>
    <t>DITRICHUM-SUBAUSTRALE VAR ROBUSTUM CARD, IS A DICRANOWEISIA</t>
  </si>
  <si>
    <t>JOURNAL OF BRYOLOGY</t>
  </si>
  <si>
    <t>SEPPELT, RD (corresponding author), ANTARCTIC DIV,CHANNEL HIGHWAY,KINGSTON,TAS 7050,AUSTRALIA.</t>
  </si>
  <si>
    <t>W S MANEY AND SON LTD</t>
  </si>
  <si>
    <t>LEEDS</t>
  </si>
  <si>
    <t>HUDSON ROAD, LEEDS, W YORKSHIRE, ENGLAND LS9 7DL</t>
  </si>
  <si>
    <t>0373-6687</t>
  </si>
  <si>
    <t>J BRYOL</t>
  </si>
  <si>
    <t>J. Bryol.</t>
  </si>
  <si>
    <t>10.1179/jbr.1991.16.4.607</t>
  </si>
  <si>
    <t>GV135</t>
  </si>
  <si>
    <t>WOS:A1991GV13500008</t>
  </si>
  <si>
    <t>JOHNSON, TP; JOHNSTON, IA</t>
  </si>
  <si>
    <t>TEMPERATURE ADAPTATION AND THE CONTRACTILE PROPERTIES OF LIVE MUSCLE-FIBERS FROM TELEOST FISH</t>
  </si>
  <si>
    <t>JOURNAL OF COMPARATIVE PHYSIOLOGY B-BIOCHEMICAL SYSTEMS AND ENVIRONMENTAL PHYSIOLOGY</t>
  </si>
  <si>
    <t>TEMPERATURE ADAPTATION; SKELETAL MUSCLE; ANTARCTIC; MUSCLE MECHANICS; TELEOST FISH</t>
  </si>
  <si>
    <t>FORCE-VELOCITY RELATIONSHIP; KAWAKAWA EUTHYNNUS-AFFINIS; TUNA KATSUWONUS-PELAMIS; THERMAL-DEPENDENCE; MYOXOCEPHALUS-SCORPIUS; LIZARD MUSCLE; FIBERS; PERFORMANCE; POWER</t>
  </si>
  <si>
    <t>The contractile properties of swimming muscles have been investigated in marine teleosts from Antarctic (Trematomus lepidorhinus, Pseudochaenichthys georgianus), temperate (Pollachius virens, Limanda limanda, Agonis cataphractus, Callionymus lyra), and tropical (Abudefduf abdominalis, Thalassoma duperreyi) latitudes. Small bundles of fast twitch fibres were isolated from anterior myotomes and/or the pectoral fin adductor profundis muscle (m. add. p). Live fibre preparations were viable for several days at in vivo temperatures, but became progressively inexcitable at higher or lower temperatures. The stimulation frequency required to produce fused isometric tetani increased from 50 Hz in Antarctic species at 0-degrees-C to around 400 Hz in tropical species at 25-degrees-C. Maximum isometric tension (P(o)) was produced at the normal body temperature (NBT) of each species (Antarctic, 0-2-degrees-C; North Sea and Atlantic, 8-10-degrees-C; Indo-West Pacific, 23-25-degrees-C). P0 values at physiological temperatures (200-300 kN.m-2) were similar for Antarctic, temperate, and tropical species. A temperature induced tension hysteresis was observed in muscle fibres from some species. Exposure to &lt; 0-degrees-C in Antarctic and &lt; 2-degrees-C in temperate fish resulted in the temporary depression of tension over the whole experimental range, an effect reversed by incubation at higher temperatures. At normal body temperatures the halftimes for activation and relaxation of twitch and tetanic tension increased in the order Antarctic &gt; temperate &gt; tropical species. Relaxation was generally much slower at temperatures &lt; 10-degrees-C in fibres from tropical than temperate fish. Q10 values for these parameters at NBTs were 1.3-2.1 for tropical species, 1.7-2.6 for temperate species, and 1.6-3.5 for Antarctic species. The force-velocity (P-V) relationship was studied in selected species using iso-velocity releases and the data below 0.8 P0 iteratively fitted to Hill's equation. The P-V relation at NBT was found to be significantly less curved in Antarctic than temperate species. The unloaded contraction velocity (V(max)) of fibres was positively correlated with NBT increasing from about 1 muscle fibre length.s-1 in an Antarctic fish (Trematomus lepidorhinus) at 1-degrees-C to around 16 muscle fibre lengths.s-1 in a tropical species (Thalassoma duperreyi) at 24-degrees-C. It is concluded that although muscle contraction in Antarctic fish shows adaptations for low temperature function, the degree of compensation achieved in shortening speed and twitch kinetics is relatively modest.</t>
  </si>
  <si>
    <t>UNIV ST ANDREWS, DEPT BIOL &amp; PRECLIN MED, GATTY MARINE LAB, ST ANDREWS KY16 8LB, FIFE, SCOTLAND; PACIFIC GAMEFISH RES FDN, KAILUA, HI 96740 USA</t>
  </si>
  <si>
    <t>University of St Andrews</t>
  </si>
  <si>
    <t>SPRINGER HEIDELBERG</t>
  </si>
  <si>
    <t>HEIDELBERG</t>
  </si>
  <si>
    <t>TIERGARTENSTRASSE 17, D-69121 HEIDELBERG, GERMANY</t>
  </si>
  <si>
    <t>0174-1578</t>
  </si>
  <si>
    <t>1432-136X</t>
  </si>
  <si>
    <t>J COMP PHYSIOL B</t>
  </si>
  <si>
    <t>J. Comp. Physiol. B-Biochem. Syst. Environ. Physiol.</t>
  </si>
  <si>
    <t>10.1007/BF00258743</t>
  </si>
  <si>
    <t>Physiology; Zoology</t>
  </si>
  <si>
    <t>FD251</t>
  </si>
  <si>
    <t>WOS:A1991FD25100004</t>
  </si>
  <si>
    <t>WHARTON, DA; BROWN, IM</t>
  </si>
  <si>
    <t>COLD-TOLERANCE MECHANISMS OF THE ANTARCTIC NEMATODE PANAGROLAIMUS-DAVIDI</t>
  </si>
  <si>
    <t>NEMATODE; ANTARCTIC; PANAGROLAIMUS-DAVIDI; COLD TOLERANCE; FREEZING TOLERANCE; FREEZING INTOLERANCE; ICE NUCLEATION</t>
  </si>
  <si>
    <t>HARDINESS; BEETLE</t>
  </si>
  <si>
    <t>1. When free of surface water in air or liquid paraffin, the antarctic nematode Panagrolaimus davidi is freezing intolerant but avoids freezing by supercooling. 2. Survival of long-term exposure is enhanced by sub-zero temperatures compared with controls maintained at 99 % relative humidity and 15-degrees-C. 3. In water the nematodes are seeded by exogenous ice nucleation and a proportion are freezing tolerant. Ice formation appears to be restricted to the pseudocoel. 4. The degree of freezing tolerance is dependent upon the age of the culture and its thermal history. 5. P. davidi is freezing tolerant when exposed to sub-zero temperatures in water and freezing intolerant when free of surface water and able to supercool. These two strategies are not mutually exclusive as they are often thought to be in arthropods.</t>
  </si>
  <si>
    <t>WHARTON, DA (corresponding author), UNIV OTAGO,DEPT ZOOL,POB 56,DUNEDIN,NEW ZEALAND.</t>
  </si>
  <si>
    <t>Wharton, David/0000-0001-6369-4984</t>
  </si>
  <si>
    <t>BIDDER BUILDING CAMBRIDGE COMMERCIAL PARK COWLEY RD, CAMBRIDGE, CAMBS, ENGLAND CB4 4DL</t>
  </si>
  <si>
    <t>EV277</t>
  </si>
  <si>
    <t>WOS:A1991EV27700039</t>
  </si>
  <si>
    <t>HEINE, JN; MCCLINTOCK, JB; SLATTERY, M; WESTON, J</t>
  </si>
  <si>
    <t>ENERGETIC COMPOSITION, BIOMASS, AND CHEMICAL DEFENSE IN THE COMMON ANTARCTIC NEMERTEAN PARBORLASIA-CORRUGATUS MCINTOSH</t>
  </si>
  <si>
    <t>JOURNAL OF EXPERIMENTAL MARINE BIOLOGY AND ECOLOGY</t>
  </si>
  <si>
    <t>ANTARCTICA; BIOCHEMICAL COMPOSITION; ENERGETICS; NEMERTEAN; TOXICITY</t>
  </si>
  <si>
    <t>HETERONEMERTINE POLYPEPTIDE TOXINS; MARINE NATURAL-PRODUCTS; INVERTEBRATES; ORGANISMS; SOUND</t>
  </si>
  <si>
    <t>Parborlasia corrugatus McIntosh is a large, abundant, epibenthic antarctic nemertean which represents a considerable source of nutrition for predators. The energetic composition of adult body tissues (kJ . g-1 dry wt) is comprised primarily of energy derived from protein (11.4 kJ NaOH-insoluble, 6 kJ NaOH-soluble). Energy units associated with lipid (4.3 kJ) and carbohydrate (0,2 kJ) are much lower. Based on calculations of the energetic composition of whole body tissues, and a density of 0.3 ind . m-2, mean population energetic density is estimated to be 65 kJ m-2. These values are often significantly higher as P. corrugatus aggregates when feeding Despite their high abundance, nemerteans are not preyed upon and appear to be chemically defended. Sperm of the antarctic sea urchin Sterechinus neumeyeri (Meissner) were killed when exposed to a 3% aqueous extract of whole nemertean body tissues. In laboratory feeding experiments, two common species of antarctic fish showed significant rejection of nemerteans. Its toxic and feeding-deterrent characteristics are probably the result of the epithelial production of copious acidic mucus (pH = 3.5), although other toxic or noxious metabolites may be present. These results indicate that P. corrugatus, an important scavenger in antarctic benthic systems, is abundant, high in nutrients and energy content, and could be judged on this basis as a high-quality prey item. Nonetheless, due to its chemical defense, potential predators may avoid ingestion of this species.</t>
  </si>
  <si>
    <t>UNIV ALABAMA,DEPT BIOL,BIRMINGHAM,AL 35294</t>
  </si>
  <si>
    <t>University of Alabama System; University of Alabama Birmingham</t>
  </si>
  <si>
    <t>HEINE, JN (corresponding author), MOSS LANDING MARINE LABS,MOSS LANDING,CA 95039, USA.</t>
  </si>
  <si>
    <t>0022-0981</t>
  </si>
  <si>
    <t>J EXP MAR BIOL ECOL</t>
  </si>
  <si>
    <t>J. Exp. Mar. Biol. Ecol.</t>
  </si>
  <si>
    <t>10.1016/S0022-0981(05)80003-6</t>
  </si>
  <si>
    <t>Ecology; Marine &amp; Freshwater Biology</t>
  </si>
  <si>
    <t>GR915</t>
  </si>
  <si>
    <t>WOS:A1991GR91500002</t>
  </si>
  <si>
    <t>DELILLE, D; PERRET, E</t>
  </si>
  <si>
    <t>THE INFLUENCE OF GIANT-KELP MACROCYSTIS-PYRIFERA ON THE GROWTH OF SUB-ANTARCTIC MARINE-BACTERIA</t>
  </si>
  <si>
    <t>HETEROTROPHIC BACTERIUM; GIANT KELP; SUB-ANTARCTIC</t>
  </si>
  <si>
    <t>HETEROTROPHIC BACTERIOPLANKTON; ORGANIC-CARBON; DEGRADATION; FRAGMENTATION; ENVIRONMENTS; DETRITUS; ECOLOGY; BEACH; FIELD; RATES</t>
  </si>
  <si>
    <t>The short-term effects of giant kelp Macrocystis pyrifera C.A. Agardh on the growth of subantarctic bacterial microflora were followed under various seasonal conditions in coastal seawater of the Kerguelen Archipelago. Artificial degradation experiments were carried out in 3-m3 tanks (daily sampling allowed a regular survey of bacterial changes in the supplemented seawater). The results clearly revealed a significant response of the subantarctic bacterial community to macrophyte addition. Bacteria grew rapidly on freshly harvested or stranded kelp. Doubling time had a mean value of 40 h for total bacteria and 8 h for heterotrophic bacteria. Bacterial growth peaked within the first 3-5 days but declined thereafter. Both total and heterotrophic bacterial increases were higher in stranded or detritic kelp experiments than in freshly harvested kelp experiments. The amphipod Parathemisto gaudichaudii Guerin was used to assess the stimulating effect of macrofaunal breakdown on the bacterial decomposition of the kelp.</t>
  </si>
  <si>
    <t>DELILLE, D (corresponding author), UNIV PIERRE &amp; MARIE CURIE,OBSERV BANYULS,LAB ARAGO,UAA 117,F-66650 BANYULS SUR MER,FRANCE.</t>
  </si>
  <si>
    <t>Daniel, Delille/S-9542-2019</t>
  </si>
  <si>
    <t>10.1016/0022-0981(91)90227-N</t>
  </si>
  <si>
    <t>GU877</t>
  </si>
  <si>
    <t>WOS:A1991GU87700008</t>
  </si>
  <si>
    <t>KUNZMANN, A; CARUSO, C; DIPRISCO, G</t>
  </si>
  <si>
    <t>HEMATOLOGICAL STUDIES ON A HIGH-ANTARCTIC FISH - BATHYDRACO-MARRI NORMAN</t>
  </si>
  <si>
    <t>ANTARCTIC FISH; BLOOD; EVOLUTION; HEMOGLOBIN; MODE OF LIFE; O-2 BINDING</t>
  </si>
  <si>
    <t>NOTOTHENIA-CORIICEPS-NEGLECTA; HEMOGLOBINS; PURIFICATION</t>
  </si>
  <si>
    <t>This paper presents the first record of the blood parameters of the Antarctic fish Bathydraco marri; the structural and functional characterization of haemoglobin purified from the blood of this species is also reported. One single haemoglobin was detected and the globin chains were purified and subsequently sequenced. The molecular weights of the alpha- and beta-chains were 15 552 and 16 048, respectively. O2 binding was measured as a function of pH and a strong Root effect as well as a large, negative, alkaline Bohr effect were observed. The subunit cooperativity was lost at lower pH values, as indicated by the decrease of the Hill coefficient. P50 was 13.2 mm Hg at 20-degrees-C, pH 7.5. Haematocrit, the number of erythrocytes and the haemoglobin concentration were 14.6, 0.59.10(12).1(-1) and 29.6 g.1(-1), respectively. Mean corpuscular haemoglobin concentration and mean cellular haemoglobin content were 202.7 g.l-1 and 50.2 pg, respectively. The plasma contribution to the total O2-carrying capacity was 16.7%, The pH was 7.7; the mean venous pressures of CO2 and O2 were 3.8 and 58.5 mm Hg, respectively. For comparison, a summary of the available data from other bathydraconids is also presented. Special attention is given to the mode of life and the evolution of this teleost in relation to its habitat.</t>
  </si>
  <si>
    <t>INST PROT BIOCHEM &amp; ENZYMOL,NAPLES,ITALY</t>
  </si>
  <si>
    <t>KUNZMANN, A (corresponding author), UNIV KIEL,INST POLAR ECOL,OLSHAUSENSTR 40-60,W-2300 KIEL 1,GERMANY.</t>
  </si>
  <si>
    <t>Kunzmann, Andreas/O-5459-2019; Kunzmann, Andreas/O-1345-2013; caruso, carla/AAC-4123-2019</t>
  </si>
  <si>
    <t>Kunzmann, Andreas/0000-0002-9500-4332; Kunzmann, Andreas/0000-0002-9500-4332; caruso, carla/0000-0002-2482-8254</t>
  </si>
  <si>
    <t>10.1016/0022-0981(91)90217-K</t>
  </si>
  <si>
    <t>GQ757</t>
  </si>
  <si>
    <t>WOS:A1991GQ75700006</t>
  </si>
  <si>
    <t>FUNK, VA; HOBSON, LA</t>
  </si>
  <si>
    <t>TEMPORAL VARIATIONS IN THE CAROTENOID COMPOSITION AND CONTENT OF EUPHAUSIA-PACIFICA HANSEN IN SAANICH INLET, BRITISH-COLUMBIA</t>
  </si>
  <si>
    <t>CAROTENE; COMPOSITION; CONTENT; CRUSTACEAN</t>
  </si>
  <si>
    <t>ANTARCTIC KRILL; PHYTOPLANKTON; ASTAXANTHIN; METABOLISM; PIGMENTS; SUPERBA; SHRIMP; OXYGEN</t>
  </si>
  <si>
    <t>The carotenoid composition of Euphousia pacifica Hansen collected from Saanich Inlet, British Columbia, Canada, was investigated qualitatively and quantitatively on a monthly basis for 1 yr. The three main carotenoid pigments, making up 85-90% of the total carotenoid content were separated by silica thin-layer chromatography and identified as astaxanthin and its mono- and diesters. The relative composition of the three pigments was maintained at 5, 49 and 40% each of the total carotenes throughout the study. Temporal variations in individual and weight specific levels of the total were observed, and appeared to be influenced by season and stage of sexual maturity. Results suggest that E. pacifica can structurally manipulate a wide variety of carotenoid molecules and can only deposit astaxanthin and its two esters in a specific ratio. Possible functions of these pigments are discussed.</t>
  </si>
  <si>
    <t>UNIV VICTORIA,DEPT BIOL,VICTORIA V8W 2Y2,BC,CANADA</t>
  </si>
  <si>
    <t>University of Victoria</t>
  </si>
  <si>
    <t>FUNK, VA (corresponding author), UNIV VICTORIA,DEPT BIOCHEM &amp; MICROBIOL,VICTORIA V8W 2Y2,BC,CANADA.</t>
  </si>
  <si>
    <t>10.1016/0022-0981(91)90149-Q</t>
  </si>
  <si>
    <t>FT254</t>
  </si>
  <si>
    <t>WOS:A1991FT25400008</t>
  </si>
  <si>
    <t>MCCLINTOCK, JB; HEINE, J; SLATTERY, M; WESTON, J</t>
  </si>
  <si>
    <t>BIOCHEMICAL AND ENERGETIC COMPOSITION, POPULATION BIOLOGY, AND CHEMICAL DEFENSE OF THE ANTARCTIC ASCIDIAN CNEMIDOCARPA-VERRUCOSA LESSON</t>
  </si>
  <si>
    <t>ANTARCTICA; ASCIDIAN; CHEMICAL DEFENSE; ENERGETICS</t>
  </si>
  <si>
    <t>MARINE NATURAL-PRODUCTS; ECHINODERMATA; PREDATION; TOXICITY; INVERTEBRATES; METABOLITES; VANADIUM; SPONGES; SOUND</t>
  </si>
  <si>
    <t>The biochemical and energetic composition, population biology (size-weight relationship, abundance and size-frequency distribution) and chemical defense of the antarctic ascidian Cnemidocarpa verrucosa Lesson was investigated at McMurdo Sound, Antarctica, during the austral summer of 1989. The organic content (% organic material.g-1 dry tissue wt) of individual body components (tunic, body wall, endocarps, intestines, mature ovitestes and branchial basket) was generally high, with values ranging from 44.5% in the endocarps to 83.9% in the gonads. Most of this material was in the form of NaOH-soluble and insoluble protein. Tissue energy values ranged from 15.1 (tunic) to 22.4 (gonad) kJ.g-1 dry wt. Body height (cm) was positively related to body weight (g dry wt) by an exponential function. A representative individual (14 cm height, 550 g wet wt) contained a total of 493 kJ with most (75%) of this energy attributable to the body wall and tunic. The gonadal index [(kJ ovitestes.total kJ-1) x 100] for sexually mature individuals collected in November was 17.2 +/- 4.7 (n = 6). Population densities of C. verrucosa at depths of 20-30 m were 0.4 ind.m-2 at a site 3 km north of McMurdo Station. Energetic densities were estimated to be 197 kJ.m-2. Size-frequency analysis revealed four modal peaks that probably represent distinct age cohorts, and may indicate predictable, annual recruitment events. Bioassays revealed that the tunic was noxious to sympatric pelagic and benthic fish, as well as an allopatric model fish. However, aqueous tunic extracts did not cause mortality in sea urchin sperm indicating the noxious compound(s) is not cytotoxic. pH values for body components were weakly acidic or neutral (5.86-6.93). Mature ovitestes were rejected by sympatric pelagic fish suggesting that gametes may be chemically defended. Although this common antarctic ascidian represents a significant resource of materials and energy, its tunic is tough and noxious, and probably provides an effective means of defense against potential predators.</t>
  </si>
  <si>
    <t>UNIV ALABAMA, DEPT BIOL, BIRMINGHAM, AL 35294 USA.</t>
  </si>
  <si>
    <t>1879-1697</t>
  </si>
  <si>
    <t>10.1016/0022-0981(91)90180-5</t>
  </si>
  <si>
    <t>FT253</t>
  </si>
  <si>
    <t>WOS:A1991FT25300002</t>
  </si>
  <si>
    <t>NICOL, S; STOLP, M; HOSIE, GW</t>
  </si>
  <si>
    <t>ACCUMULATION OF FLUORESCENT AGE PIGMENTS IN A LABORATORY POPULATION OF ANTARCTIC KRILL EUPHAUSIA-SUPERBA DANA</t>
  </si>
  <si>
    <t>AGE DETERMINATION; EUPHAUSIA-SUPERBA; FLUORESCENT AGE-PIGMENT; KRILL; LIPOFUSCIN</t>
  </si>
  <si>
    <t>LIPOFUSCIN-LIKE; BODY SHRINKAGE; IMAGE-ANALYSIS; SIZE</t>
  </si>
  <si>
    <t>Age-class separation by morphometric means has proved difficult for Antarctic krill Euphausia superba because the size of the animals does not necessarily relate to their age in any predictable fashion. The measurement of temporal increases in quantities of fluorescent age-pigments has been suggested as a method which obviates the problems associated with size-related measures of age. In this study, a laboratory population of Antarctic krill exhibited a clear increase in the mean amount of fluorescent age-pigment per animal over a period of 1 yr. At the same time the mean weight of the animalsin the population decreased markedly-body shrinkage. Analyses of fluorescence- and weight-frequency plots from samples taken a year apart demonstrated that the fluorescence technique could successfully discriminate the two year groups and determine their correct temporal sequence whereas the weight frequency analysis was less successful at discriminating the two peaks and placed them in an incorrect temporal sequence. On the basis of these results it is suggested that age-pigment fluorescence may now be a useful tool in the analysis of age-structure in populations of Antarctic krill.</t>
  </si>
  <si>
    <t>10.1016/0022-0981(91)90022-O</t>
  </si>
  <si>
    <t>FJ859</t>
  </si>
  <si>
    <t>WOS:A1991FJ85900002</t>
  </si>
  <si>
    <t>TORLEY, PJ; INGRAM, J; YOUNG, OA; MEYERROCHOW, VB</t>
  </si>
  <si>
    <t>SALT-INDUCED, LOW-TEMPERATURE SETTING OF ANTARCTIC FISH MUSCLE PROTEINS</t>
  </si>
  <si>
    <t>JOURNAL OF FOOD SCIENCE</t>
  </si>
  <si>
    <t>HEAT-STABILITY; MYOSIN; SURIMI; ACTOMYOSIN; GELATION; RED</t>
  </si>
  <si>
    <t>Freshly prepared salted pastes (2.5%, w/w NaCl) of muscle tissue of the Antarctic fishes Pagothenia borchgrevinki (white muscle) and Dissostichus mawsoni (red and white muscle) rapidly formed cold-set gels. Set times were minutes rather than the hours required to cold-set salted pastes of fish from cold- temperate waters. Cold-setting was related to habitat temperature and the stability of fish muscle myosin, the protein responsible for gel formation.</t>
  </si>
  <si>
    <t>UNIV WAIKATO,HAMILTON,NEW ZEALAND</t>
  </si>
  <si>
    <t>TORLEY, PJ (corresponding author), MEAT IND RES INST NEW ZEALAND INC,POB 617,HAMILTON,NEW ZEALAND.</t>
  </si>
  <si>
    <t>MEYER-ROCHOW, Victor Benno/AAJ-7258-2020; Torley, Peter/C-5202-2018</t>
  </si>
  <si>
    <t>Torley, Peter/0000-0001-6508-0185; MEYER-ROCHOW, V. Benno/0000-0003-1531-9244</t>
  </si>
  <si>
    <t>INST FOOD TECHNOLOGISTS</t>
  </si>
  <si>
    <t>CHICAGO</t>
  </si>
  <si>
    <t>SUITE 300 221 N LASALLE ST, CHICAGO, IL 60601-1291</t>
  </si>
  <si>
    <t>0022-1147</t>
  </si>
  <si>
    <t>J FOOD SCI</t>
  </si>
  <si>
    <t>J. Food Sci.</t>
  </si>
  <si>
    <t>10.1111/j.1365-2621.1991.tb08022.x</t>
  </si>
  <si>
    <t>EX949</t>
  </si>
  <si>
    <t>WOS:A1991EX94900067</t>
  </si>
  <si>
    <t>TAKENAKA, J; YANAGISAWA, M; FUJII, R; SHIBUYA, K</t>
  </si>
  <si>
    <t>CRUSTAL MAGNETIC-ANOMALIES IN THE ANTARCTIC REGION DETECTED BY MAGSAT</t>
  </si>
  <si>
    <t>JOURNAL OF GEOMAGNETISM AND GEOELECTRICITY</t>
  </si>
  <si>
    <t>IONOSPHERIC FIELD CORRECTION; HIGH LATITUDES; DISTURBANCE; OGO-2,4</t>
  </si>
  <si>
    <t>Crustal magnetic anomalies in the Antarctic region were studied with the MAGSAT CHRONFIN data of 1790 passes. The GSFC(12/83) model was used to reduce the earth's core field to estimate the residual magnetic field. Obtained residual intensity data in the geomagnetic coordinates were averaged over 1 hour magnetic local time (MLT) and 1-degrees invariant latitude, and then grouped by taking the planetary magnetic activity index (K(p)) as a parameter to derive the Mean Polar Disturbance Fields (MPDFs). The obtained MPDF for K(p) = 2(0), for example, amounts to 50 nT at 85-degrees-S and decreases monotonically toward lower latitudes on the dawnside. On the duskside, the MPDF takes a small value of 10 nT at 85-degrees-S, decreases to a negative peak of -30 nT at 78-degrees-S, recovers to a smaller positive peak of 20 nT at 62-degrees-S, and then decreases to zero at further lower latitudes. These characteristic features of the MPDF are attributable to the external fields produced by S(q)p currents with occasional eastward electrojet in the ionosphere, which are superimposed by the magnetic field due to the westward ring current in the magnetosphere. The MPDFs for K(p) values from 0(0) to 2(0) were substracted from the residual intensity data, and the resultant data were averaged for 3-degrees by 3-degrees in latitudes and longitudes to obtain crustal magnetic anomalies at a mean altitude of 450 km. The anomaly contours at an interval of 2 nT reveal long-wavelength (approximately 500 km) crustal magnetic anomaly patterns with a clear correspondence to geologic provinces. The anomalies in the oceanic area are negative for abyssal plains, while they are positive for ridges and plateaus. The tectonically active Scotia Sea microplate region is associated with negative anomalies. Land areas of Antarctia are characterized by three positive anomalies over Enderby Land, Gamburtsev Subglacial Mountains and Wilkes Land. Negative land anomalies are also definitely related to geologic provinces such as Queen Maud Land, Queen Mary Land, etc., but a detailed interpretation of overall magnetic anomaly pattern requires more comprehensive geological and geophysical studies.</t>
  </si>
  <si>
    <t>CHIBA UNIV,FAC SCI,DEPT EARTH SCI,CHIBA 260,JAPAN; INST SPACE &amp; ASTRONAUT SCI,KANAGAWA 229,JAPAN; NATL INST POLAR RES,ITABASHI KU,TOKYO 173,JAPAN</t>
  </si>
  <si>
    <t>Chiba University; Japan Aerospace Exploration Agency (JAXA); Institute of Space &amp; Astronautical Science (ISAS); Research Organization of Information &amp; Systems (ROIS); National Institute of Polar Research (NIPR) - Japan</t>
  </si>
  <si>
    <t>TERRA SCIENTIFIC PUBL CO</t>
  </si>
  <si>
    <t>302 JIYUGAOKA-KOMATSU BLDG 24-17 MIDORIGAOKA 2-CHOME, TOKYO TOKYO 152, JAPAN</t>
  </si>
  <si>
    <t>0022-1392</t>
  </si>
  <si>
    <t>J GEOMAGN GEOELECTR</t>
  </si>
  <si>
    <t>J. Geomagn. Geoelectr.</t>
  </si>
  <si>
    <t>10.5636/jgg.43.525</t>
  </si>
  <si>
    <t>FZ511</t>
  </si>
  <si>
    <t>WOS:A1991FZ51100006</t>
  </si>
  <si>
    <t>PROLSS, GW</t>
  </si>
  <si>
    <t>THERMOSPHERE-IONOSPHERE COUPLING DURING DISTURBED CONDITIONS</t>
  </si>
  <si>
    <t>TOTAL ELECTRON-CONTENT; ANTARCTIC F-REGION; MAGNETIC STORM; GEOMAGNETIC STORM; EQUINOX TRANSITION; UPPER-ATMOSPHERE; SEPTEMBER 18-19; MILLSTONE HILL; JUNE 1972; MARCH 22</t>
  </si>
  <si>
    <t>Our present knowledge about the coupling between the neutral and the ionized upper atmosphere during disturbed conditions is reviewed. The idea that negative ionospheric storms are caused by changes in the neutral gas composition is now well established. The expansion of the composition disturbance is restricted to the midnight/early morning sector, leading to significant local time effects. Positive ionospheric storms are attributed to transport of ionization. It is argued that this transport is affected by meridional winds. Both traveling atmospheric disturbances and changes in the global wind circulation will contribute to the perturbations.</t>
  </si>
  <si>
    <t>PROLSS, GW (corresponding author), UNIV BONN, INST ASTROPHYS &amp; EXTRATERR FORSCH, HUGEL 71, W-5300 BONN 1, GERMANY.</t>
  </si>
  <si>
    <t>2003 SANSEI JIYUGAOKA HAIMU, 5-27-19 OKUSAWA, SETAGAYA-KU, TOKYO, 158-0083, JAPAN</t>
  </si>
  <si>
    <t>S</t>
  </si>
  <si>
    <t>JW705</t>
  </si>
  <si>
    <t>WOS:A1991JW70500041</t>
  </si>
  <si>
    <t>ROTTGER, J</t>
  </si>
  <si>
    <t>MST RADAR AND INCOHERENT-SCATTER RADAR CONTRIBUTIONS TO STUDYING THE MIDDLE ATMOSPHERE</t>
  </si>
  <si>
    <t>ANTARCTIC OZONE HOLE; HIGH-LATITUDE MESOSPHERE; POLAR STRATOSPHERIC CLOUDS; BALLOON-BORNE OBSERVATIONS; ENERGY-DISSIPATION RATES; GRAVITY-WAVE SATURATION; IONOSPHERIC D-REGION; SOLAR PROTON EVENT; VHF RADAR; LOWER THERMOSPHERE</t>
  </si>
  <si>
    <t>We outline the development of Mesosphere-Stratosphere-Troposphere (MST) radar research of the middle atmosphere with special emphasis on coupling processes from above and below. The coupling from above is important in high-latitude auroral regions and we therefore include into our descriptions also the Incoherent Scatter (IS) radar observations used to study the lower thermosphere and ionosphere. The possibility of Joule heating of the mesosphere is discussed as well as transport processes and the influence of solar proton events on the mesosphere. A characterization of mesospheric VHF radar echoes is given and their relation to electron density changes discussed. Gravity wave velocity measurements with MST radars in the mesosphere and stratosphere are briefly presented, as well as profiles of the mean horizontal and vertical wind in the troposphere and stratosphere. It is discussed how ST radars could contribute to investigations of the polar stratosphere and the ozone variation. Also the fine structure of VHF ST radar echoes is considered in terms of a similar fine structure in temperature and ozone profiles. ST radars can also be used to study synoptic scale disturbances, troposphere-stratosphere transport by means of observations of tropopause foldings and mean vertical velocity. We finally point out how ST radars could be effectively implemented to study tropical waves and vertical transport between the troposphere and the stratosphere in the tropics during deep convection.</t>
  </si>
  <si>
    <t>ROTTGER, J (corresponding author), EUROPEAN INCOHERENT SCATTERING SCI ASSOC, POB 812, S-98128 KIRUNA, SWEDEN.</t>
  </si>
  <si>
    <t>JW706</t>
  </si>
  <si>
    <t>WOS:A1991JW70600002</t>
  </si>
  <si>
    <t>IWASAKA, Y; HAYASHI, M</t>
  </si>
  <si>
    <t>NITRIC-ACID TRIHYDRATE PARTICLE FORMATION IN THE POLAR STRATOSPHERE AND ITS EFFECT ON NITRIC-ACID TRANSPORT TO THE TROPOSPHERE</t>
  </si>
  <si>
    <t>ANTARCTIC OZONE; HOLE</t>
  </si>
  <si>
    <t>Growth and sedimentation of type-I polar stratospheric clouds (type-I PSCs) particles including nitric acid are examined using a numerical model. The PSCs particles which grow in the upper particle layer have enough large size (approximately 10-mu-m) to descend rapidly to the tropopause within several days. In the lower part of PSCs layer, evaporation of HNO3 from particulate matter occurs and acts as source of HNO3 vapor. From view point of stratospheric HNO3 distribution, the particle sedimentation effectively functions as vertical transport mechanism of HNO3 vapor from the upper PSCs layer to the lower layer and/or to the troposphere.</t>
  </si>
  <si>
    <t>IWASAKA, Y (corresponding author), NAGOYA UNIV,SOLAR TERR ENVIRONM LAB,HONOHARA 3-13,TOYOKAWA 442,JAPAN.</t>
  </si>
  <si>
    <t>10.5636/jgg.43.667</t>
  </si>
  <si>
    <t>GK547</t>
  </si>
  <si>
    <t>WOS:A1991GK54700004</t>
  </si>
  <si>
    <t>TURCO, R</t>
  </si>
  <si>
    <t>MIDDLE ATMOSPHERE AEROSOLS AND THEIR EFFECTS</t>
  </si>
  <si>
    <t>POLAR STRATOSPHERIC CLOUDS; ANTARCTIC OZONE DEPLETION; NITRIC-ACID TRIHYDRATE; MOUNT ST-HELENS; NOCTILUCENT CLOUDS; VOLCANIC-ERUPTIONS; EL-CHICHON; HETEROGENEOUS REACTIONS; HYDROGEN-CHLORIDE; ICE SURFACES</t>
  </si>
  <si>
    <t>The middle atmosphere holds a rich variety of particulate matter, ranging from meteoritic debris to sulfate aerosols to polar stratospheric ice clouds. Volcanic eruptions strongly perturb the stratospheric sulfate (JUNGE) layer. High-altitude noctilucent ice clouds condense at the cold mesopause. The properties of these particles-including composition, size and geographical distribution-are discussed, and their global effects-including chemical, radiative and climatic roles-are surveyed. Polar stratospheric clouds (PSCs) catalyze reactions of chlorine compounds that activate otherwise inert chlorine reservoirs, leading to severe ozone depletions in the southern polar stratosphere during austral spring. PSCs also modify the composition of the polar stratosphere through complex physicochemical processes, including dehydration and denitrification. The sulfate aerosol layer can reflect solar radiation and increase the planetary albedo, thereby cooling the surface and altering the climate. Major volcanic eruptions, which enhance the stratospheric sulfate aerosol burden by a factor of 100 or more, may cause significant global climatic anomalies. Sulfate aerosols also appear capable of activating stratospheric chlorine reservoirs on a global scale. Accordingly, if atmospheric concentrations of chlorine (associated with anthropogenic use of chlorocarbons) increase by a factor of two or more in future decades, significant worldwide ozone depletions could occur.</t>
  </si>
  <si>
    <t>TURCO, R (corresponding author), UNIV CALIF LOS ANGELES, DEPT ATMOSPHER SCI, LOS ANGELES, CA 90024 USA.</t>
  </si>
  <si>
    <t>10.5636/jgg.43.Supplement2_667</t>
  </si>
  <si>
    <t>WOS:A1991JW70600009</t>
  </si>
  <si>
    <t>FUNAKI, M; SAKAI, H</t>
  </si>
  <si>
    <t>ACQUISITION OF NATURAL REMANENT MAGNETIZATION FOR DIRT-SNOW CONTAINING ROCK DUST</t>
  </si>
  <si>
    <t>STATION ICE CORE; TEPHRA LAYERS; ANTARCTICA</t>
  </si>
  <si>
    <t>Magnetization process of dirt-snow containing fine-grained magnetic minerals was investigated in order to understand the acquisition mechanism of natural remanent magnetization (NRM) by dirt-ice layers in Antarctica. Dirt-snow acquired NRM from the direction of geomagnetic field (GMF) direction at rooms -10-degrees-C and -20-degrees-C, and inclination becomes shallower than the GMF after 50 days. The following two types of NRM acquisition mechanisms in the GMF are proposed; (1) magnetic grains align along the GMF when they drop onto the surfaces of underlying snow due to vaporization of snow; (2) the magnetic grains are rotated to align in the GMF direction on the snow surfaces by the torque with the GMF and the NRM. The compaction of the natural snow at formation of depth hoar works to flatten the NRM direction. Probably the Antarctic dirt-ice has acquired NRM during the periods of accumulation of snow and magnetic grains and formation of the depth hoar. The NRM of dirt-snow and -ice are usuful for understanding the glacial dynamics and paleomagnetism of the Antarctic ice sheet, although many problems still remain.</t>
  </si>
  <si>
    <t>TOYAMA UNIV,FAC SCI,DEPT EARTH SCI,GOFU KU,TOYAMA 390,JAPAN</t>
  </si>
  <si>
    <t>University of Toyama</t>
  </si>
  <si>
    <t>FUNAKI, M (corresponding author), NATL INST POLAR RES,9-10 KAGA 1-CHOME,ITABASHI KU,TOKYO 173,JAPAN.</t>
  </si>
  <si>
    <t>2003 SANSEI JIYUGAOKA HAIMU, 5-27-19 OKUSAWA, SETAGAYA-KU, TOKYO 158, JAPAN</t>
  </si>
  <si>
    <t>10.5636/jgg.43.803</t>
  </si>
  <si>
    <t>GY283</t>
  </si>
  <si>
    <t>WOS:A1991GY28300003</t>
  </si>
  <si>
    <t>BAZILEVSKAYA, GA; KRAINEV, MB; STOZHKOV, YI; SVIRZHEVSKAYA, AK; SVIRZHEVSKY, NS</t>
  </si>
  <si>
    <t>LONG-TERM SOVIET PROGRAM FOR THE MEASUREMENT OF IONIZING-RADIATION IN THE ATMOSPHERE</t>
  </si>
  <si>
    <t>7TH QUADRENNIAL SOLAR TERRESTRIAL SYMP / 27TH COSPAR MEETING</t>
  </si>
  <si>
    <t>JUL 25-30, 1990</t>
  </si>
  <si>
    <t>THE HAGUE, NETHERLANDS</t>
  </si>
  <si>
    <t>The balloon measurements of the ionizing radiation have been performed at several locations of the USSR and in the Antarctic every day for more than 30 years. A number of latitude surveys were also accomplished. The methods and data presentation are described.</t>
  </si>
  <si>
    <t>BAZILEVSKAYA, GA (corresponding author), PN LEBEDEV PHYS INST,LENINSKY PROSPECT 53,MOSCOW 117924,USSR.</t>
  </si>
  <si>
    <t>Krainev, Mikhail B/M-8509-2015; Nikola, Svirzhevsky/N-1701-2015; Yuri, Stozhkov/ABG-7096-2021; Stozhkov, Yuri/M-7433-2015; Bazilevskaya, Galina/M-6175-2015; Svirzhevskaya, Albina/M-7452-2015</t>
  </si>
  <si>
    <t>Krainev, Mikhail B/0000-0001-5843-0968; Stozhkov, Yuri/0000-0003-1917-0328; Bazilevskaya, Galina/0000-0003-3319-684X; Svirzhevskaya, Albina/0000-0003-2263-0671</t>
  </si>
  <si>
    <t>10.5636/jgg.43.Supplement2_893</t>
  </si>
  <si>
    <t>WOS:A1991JW70600031</t>
  </si>
  <si>
    <t>VENNERSTROM, S; FRIISCHRISTENSEN, E; TROSHICHEV, OA; ANDRESEN, VG</t>
  </si>
  <si>
    <t>COMPARISON BETWEEN THE POLAR-CAP INDEX, PC, AND THE AURORAL ELECTROJET INDEXES AE, AL, AND AU</t>
  </si>
  <si>
    <t>INTERPLANETARY MAGNETIC-FIELD; SOLAR-WIND; GEOMAGNETIC-ACTIVITY; PLASMA OBSERVATIONS; ALIGNED CURRENTS; MARCH 22; E-REGION; DISTURBANCES; SUBSTORMS; MAGNETOSPHERE</t>
  </si>
  <si>
    <t>The newly introduced index PC for magnetic activity in the polar cap has been examined to establish to which extent it can serve as an indicator of auroral electrojet activity. PC is derived from a single nearpole station, as a 15-min average index. We have derived it for two stations, one in the northern hemisphere (Thule) and one in the southern hemisphere (Vostok). The simplicity of the PC index enables us to make a large data base for statistical investigations. We have thus used 7 years of PC values for the two stations to analyze the relationship between PC and the auroral zone indices AE, AU, and AL statistically. We find a very high correlation between PC and AE during winter and equinox, the linear correlation coefficient being almost-equal-to 0.8-0.9 for Thule and almost-equal-to 0.7-0.8 for Vostok. During summer the correlation is less because the PC index is then disturbed by polar cap currents controlled by the northward and east-west components of the interplanetary magnetic field. We therefore stress the importance of having PC available from both the northern and southern hemisphere. From event studies we find that PC is sensitive both to DP 2 type electrojet activity and to substorm intensifications of the westward electrojet in the midnight or postmidnight sector but less sensitive to substorm intensifications of the westward electrojet in the premidnight sector. We conclude that PC can serve as a fast available indicator of DP 2 and DP 1 activity in the polar regions, excluding intrusions of the westward electrojet in the premidnight sector.</t>
  </si>
  <si>
    <t>ARCTIC &amp; ANTARCTIC RES INST, DEPT GEOPHYS, LENINGRAD 199226, USSR</t>
  </si>
  <si>
    <t>DANISH METEOROL INST, DIV GEOPHYS, 100 LYNGBYVEJ, DK-2100 COPENHAGEN 0, DENMARK.</t>
  </si>
  <si>
    <t>Vennerstrom, Susanne/0000-0001-8921-4002</t>
  </si>
  <si>
    <t>JAN 1</t>
  </si>
  <si>
    <t>A1</t>
  </si>
  <si>
    <t>10.1029/90JA01975</t>
  </si>
  <si>
    <t>EQ741</t>
  </si>
  <si>
    <t>WOS:A1991EQ74100009</t>
  </si>
  <si>
    <t>MACLENNAN, CG; LANZEROTTI, LJ; AKASOFU, SI; ZAITZEV, AN; WILKINSON, PJ; WOLFE, A; POPOV, V</t>
  </si>
  <si>
    <t>COMPARISON OF ELECTROJET INDEXES FROM THE NORTHERN AND SOUTHERN HEMISPHERES</t>
  </si>
  <si>
    <t>TWO-DIMENSIONAL OBSERVATIONS; AURORAL-ZONE CURRENTS</t>
  </si>
  <si>
    <t>A unique data set of digital and digitized analog magnetic recordings from 22 stations in the Antarctic was used to construct the southern hemisphere equivalent of the northern hemisphere auroral electrojet index, AE, for two separate intervals of magnetic disturbance (totaling seven days) in June 1982. A second index constructed using only 9 stations between approximately 60-degrees-70-degrees geomagnetic south latitude showed only small differences from that using all 22 stations. For the universal time interval (00-11 UT inclusive) when a reasonably good coverage of ground stations exists in the austral auroral zone, it is found that there is a good correlation between the northern and southern hemisphere indices; this is the case even though the southern ionosphere is largely in total darkness during the interval studied. No effect of the north-south direction of the interplanetary magnetic field is found on the correlation.</t>
  </si>
  <si>
    <t>UNIV ALASKA, INST GEOPHYS, FAIRBANKS, AK 99775 USA; IZMIRAN, MOSCOW 142D92, USSR; IPS RADIO &amp; SPACE SERV, DARLINGHURST, AUSTRALIA; CUNY, NEW YORK CITY TECH COLL, BROOKLYN, NY 11201 USA</t>
  </si>
  <si>
    <t>University of Alaska System; University of Alaska Fairbanks; City University of New York (CUNY) System</t>
  </si>
  <si>
    <t>MACLENNAN, CG (corresponding author), AT&amp;T BELL LABS, MURRAY HILL, NJ 07974 USA.</t>
  </si>
  <si>
    <t>10.1029/90JA01366</t>
  </si>
  <si>
    <t>WOS:A1991EQ74100024</t>
  </si>
  <si>
    <t>SMITH, AJ; CARPENTER, DL; CORCUFF, Y; RASH, JPS; BERING, EA</t>
  </si>
  <si>
    <t>THE LONGITUDINAL DEPENDENCE OF WHISTLER AND CHORUS CHARACTERISTICS OBSERVED ON THE GROUND NEAR L = 4</t>
  </si>
  <si>
    <t>ELECTRON-PRECIPITATION; PARTICLE-PRECIPITATION; MAGNETOSPHERE; PLASMAPAUSE; STATIONS; ELF; EXCITATION; SATELLITE; EMISSIONS; DIRECTION</t>
  </si>
  <si>
    <t>Whistler activity at L congruent-to 4 is known to be a function of longitude, peaking in the Weddell Sea sector of Antarctica; a combination of source and propagation factors, the latter possibly partly associated with the South Atlantic geomagnetic anomaly, is believed to be responsible. There is evidence, for example from satellite surveys, that chorus and hiss activity may also be longitude dependent. To investigate this further, we have compared VLF data from four L congruent-to 4 Antarctic stations from a 2-day period in June 1982. Siple, Halley, and Sanae form a closely spaced (approximately 20-degrees-0-degrees geomagnetic longitude) triplet, while Kerguelen is approximately 120-degrees (geomagnetic) to the east, on the opposite side of the anomaly. To a large extent there was a repeatable diurnal variation in activity at all stations on the two days. Events observed at Siple tended to be similar to those observed approximately 9 hours earlier (the same MLT) at Kerguelen on the same day. There was a very marked drop-off in both whistler and VLF emission activity between Siple and Halley on the one hand and Sanae on the other. The reason for this is not clear; it may be either a source effect such as the lower occurrence of lightning over eastern North America compared to the adjacent Atlantic Ocean, or else a wave-particle interaction effect whereby the conditions for wave growth or amplification are more favorable, or substorm particle injections penetrate the magnetosphere more deeply, at the longitude of Siple than further east. Comparison of the spectral forms of whistler mode activity at neighboring stations suggests that wave generation occurs simultaneously over relatively wide longitude (or local time) sectors (greater-than-or-similar-to 30-degrees or 2 hours). Individual interaction regions are smaller than this, less-than-or-similar-to 5-degrees in longitude, comparable with the previously inferred sizes of whistler ducts. Data sets with longer time coverage and better spatial resolution are required to answer some of the problems raised by this limited study.</t>
  </si>
  <si>
    <t>STANFORD UNIV, SPACE TELECOMMUN &amp; RADIOSCI LAB, STANFORD, CA 94305 USA; UNIV POITIERS, PHYS HAUTE ATMOSPHERE LAB, F-86800 ST JULIEN LARS, FRANCE; UNIV NATAL, DEPT PHYS, DURBAN 4001, SOUTH AFRICA; UNIV HOUSTON, DEPT PHYS, HOUSTON, TX 77004 USA</t>
  </si>
  <si>
    <t>Stanford University; Universite de Poitiers; University of Kwazulu Natal; University of Houston System; University of Houston</t>
  </si>
  <si>
    <t>SMITH, AJ (corresponding author), BRITISH ANTARCTIC SURVEY, NAT ENVIRONM RES COUNCIL, CAMBRIDGE CB3 0ET, ENGLAND.</t>
  </si>
  <si>
    <t>10.1029/90JA01077</t>
  </si>
  <si>
    <t>WOS:A1991EQ74100025</t>
  </si>
  <si>
    <t>REMY, F; MINSTER, JF</t>
  </si>
  <si>
    <t>A COMPARISON BETWEEN ACTIVE AND PASSIVE MICROWAVE MEASUREMENTS OF THE ANTARCTIC ICE-SHEET AND THEIR ASSOCIATION WITH THE SURFACE KATABATIC WINDS</t>
  </si>
  <si>
    <t>JOURNAL OF GLACIOLOGY</t>
  </si>
  <si>
    <t>RADAR-ALTIMETER RETURN; CONTINENTAL ICE; SEA-ICE; SNOW; INVERSION; SOILS</t>
  </si>
  <si>
    <t>The intensity of the Seasat altimeter return power over Antarctica varies in strong correlation with the intensity of model katabatic winds. It is also strongly correlated with the polarization of the passive microwave signal at 37 GHz of the Nimbus-7 SMMR data. It is shown that this is most likely the result of the wind-induced micro-roughness of the ice surface.</t>
  </si>
  <si>
    <t>REMY, F (corresponding author), GRP RECH GEODESIE SPATIALE,UM 39,18 AVE EDOUARD BELIN,F-31055 TOULOUSE,FRANCE.</t>
  </si>
  <si>
    <t>INT GLACIOL SOC</t>
  </si>
  <si>
    <t>LENSFIELD RD, CAMBRIDGE, ENGLAND CB2 1ER</t>
  </si>
  <si>
    <t>0022-1430</t>
  </si>
  <si>
    <t>J GLACIOL</t>
  </si>
  <si>
    <t>J. Glaciol.</t>
  </si>
  <si>
    <t>GD474</t>
  </si>
  <si>
    <t>WOS:A1991GD47400001</t>
  </si>
  <si>
    <t>MOSLEYTHOMPSON, E; DAI, J; THOMPSON, LG; GROOTES, PM; ARBOGAST, JK; PASKIEVITCH, JF</t>
  </si>
  <si>
    <t>GLACIOLOGICAL STUDIES AT SIPLE STATION (ANTARCTICA) - POTENTIAL ICE-CORE PALEOCLIMATIC RECORD</t>
  </si>
  <si>
    <t>PAST 2 CENTURIES; ATMOSPHERIC CO2; STRATIGRAPHY; TEMPERATURE; PENINSULA; OZONE; SNOW; IONS; CAP</t>
  </si>
  <si>
    <t>The quality and utility of the records of oxygen-isotopic abundances, dust concentrations and anionic concentrations preserved in the ice at Siple Station (75-degrees-55' S, 84-degrees-15' W) are assessed from four shallow (20 m) cores. The combination of high accumulation (0.56 m a-1 w.e.) and low mean annual temperature (-24-degrees-C) preserves the prominent seasonal variations in delta-O-18 which are very spatially coherent. Sulfate concentrations vary seasonally and, in conjunction with delta-O-18, will allow accurate dating of deeper cores from Siple Station. The concentrations of insoluble dust are the lowest measured in Antarctica, making Siple Station an excellent location to examine large increases in atmospheric tubidity. The seasonal variations and annual fluxes of the anions are examined for the last two decades (AD 1966-85) with regard to probable sources. An unusually high sulfate flux in 1976 may reflect the February 1975 eruption of Mount Ngauruhoe, New Zealand. No annual signal in nitrate concentration is confirmed and no unusually high nitrate fluxes support the suggestion of nitrate production by large solar flares. However, nitrate flux is higher for the latter half of the 1970s and early 1980s, possibly reflecting the recent loss of stratospheric ozone. Finally, comparison of the delta-O-18 record with available surface-temperature data (AD 1957-85) reveals that multi-year trends along the western coast of the Antarctic Peninsula are recorded at Siple. More importantly, comparison with areally weighted temperature reconstructions suggests that the delta-O-18 record may reflect larger-scale, persistent trends in the high southern latitudes. The strong spatial coherence of the preserved records, the potential for accurate dating, and possible relevance to largerscale processes make Siple Station an excellent site for paleoenvironmental reconstruction from ice cores.</t>
  </si>
  <si>
    <t>UNIV WASHINGTON, QUATERNARY ISOTOPE LAB, SEATTLE, WA 98195 USA</t>
  </si>
  <si>
    <t>OHIO STATE UNIV, BYRD POLAR RES CTR, COLUMBUS, OH 43210 USA.</t>
  </si>
  <si>
    <t>Grootes, Pieter M/F-4952-2011; Mosley-Thompson, Ellen S/Z-2100-2018</t>
  </si>
  <si>
    <t>Grootes, Pieter/0000-0003-4265-3168</t>
  </si>
  <si>
    <t>EDINBURGH BLDG, SHAFTESBURY RD, CB2 8RU CAMBRIDGE, ENGLAND</t>
  </si>
  <si>
    <t>1727-5652</t>
  </si>
  <si>
    <t>WOS:A1991GD47400002</t>
  </si>
  <si>
    <t>SMITH, AM</t>
  </si>
  <si>
    <t>THE USE OF TILTMETERS TO STUDY THE DYNAMICS OF ANTARCTIC ICE-SHELF GROUNDING LINES</t>
  </si>
  <si>
    <t>FLEXURE; GLACIER</t>
  </si>
  <si>
    <t>New tiltmeter data are presented from Doake Ice Rumples on Ronne Ice Shelf, Antarctica. Five sites which showed a tidal ice-shelf flexure have been analysed using an elastic beam model to investigate the variation of flexure amplitude with distance from the grounding line. An earlier study on Rutford Ice Stream which also used an elastic model required an ice thickness much less than that observed. Reworking the Rutford Ice Stream data suggests that this greatly reduced ice thickness is not required, given the current sparse data coverage. The elastic model is used to improve the estimated grounding-line position on Rutford Ice Stream. Some of the difficulties in modelling ice-shelf flexure and locating grounding lines are discussed.</t>
  </si>
  <si>
    <t>SMITH, AM (corresponding author), NERC,BRITISH ANTARCTIC SURVEY,CAMBRIDGE CB3 0ET,ENGLAND.</t>
  </si>
  <si>
    <t>WOS:A1991GD47400007</t>
  </si>
  <si>
    <t>FORSTER, RR; DAVIS, CH; RAND, TW; MOORE, RK</t>
  </si>
  <si>
    <t>SNOW-STRATIFICATION INVESTIGATION ON AN ANTARCTIC ICE STREAM WITH AN X-BAND RADAR SYSTEM</t>
  </si>
  <si>
    <t>An X-band FM-CW radar was used to determine the feasibility of observing annual snow-accumulation layers in Antarctica with a high-resolution inexpensive radar system. The formation of layering boundaries, their resultant electromagnetic discontinuity and their detection by reflected energy are presented. Large returns from depths corresponding to reasonable positions for annual layers were found. The average accumulation rates calculated from the radar returns agree with those measured in a previous pit study done in the same area. The detection of the annual accumulation layers with this system implies a simple, inexpensive mobile radar could be used to profile large areas allowing the distorting effects of local topography to be removed. This type of system with a concurrent pit study could provide insight into the effect of sub-surface strata on spaceborne or airborne microwave remote sensing.</t>
  </si>
  <si>
    <t>FORSTER, RR (corresponding author), UNIV KANSAS,CTR RES INC,RADAR SYST &amp; REMOTE SENSING LAB,LAWRENCE,KS 66045, USA.</t>
  </si>
  <si>
    <t>10.3189/S002214300000575X</t>
  </si>
  <si>
    <t>HA222</t>
  </si>
  <si>
    <t>WOS:A1991HA22200004</t>
  </si>
  <si>
    <t>TISON, JL; MORRIS, EM; SOUCHEZ, R; JOUZEL, J</t>
  </si>
  <si>
    <t>STRATIGRAPHY, STABLE ISOTOPES AND SALINITY IN MULTIYEAR SEA ICE FROM THE RIFT AREA, SOUTH GEORGE-VI ICE SHELF, ANTARCTIC PENINSULA</t>
  </si>
  <si>
    <t>OXYGEN-ISOTOPE</t>
  </si>
  <si>
    <t>Results from a detailed profile in a 5.54m multi-year sea-ice core from the rift area in the southern part of George VI Ice Shelf are presented. Stratigraphy, stable isotopes and Na content are used to investigate the growth processes of the ice cover and to relate them to melting processes at the bottom of the ice shelf. The thickest multi-year sea ice in the sampling area appears to be second-year sea ice that has survived one melt season. Combined salinity/stable-isotope analyses show large-scale sympathetic fluctuations that can be related to the origin of the parent water. Winter accretion represents half of the core length and mainly consists of frazil ice of normal sea-water origin. However, five major dilution events of sea water, with fresh-water input from the melting base of the ice shelf reaching 20% on two occasions, punctuate this winter accretion. Two of them correspond to platelet-ice production, which is often related to the freezing of ascending supercooled water from the bottom of the ice shelf. Brackish ice occurs between 450 and 530 cm in the core. It is demonstrated that this results from the freezing of brackish water (Jeffries and others, 1989) formed by mixing of normal sea water with melted basal shelf ice, with dilution percentages of maximum 80% fresh water.</t>
  </si>
  <si>
    <t>NERC, BRITISH ANTARCTIC SURVEY, CAMBRIDGE CB3 0ET, ENGLAND; CENS, DPC, LODYC, GEOCHIM ISOTOP LAB, F-91191 GIF SUR YVETTE, FRANCE</t>
  </si>
  <si>
    <t>UK Research &amp; Innovation (UKRI); Natural Environment Research Council (NERC); NERC British Antarctic Survey; Universite Paris Saclay; CEA</t>
  </si>
  <si>
    <t>UNIV LIBRE BRUXELLES, FAC SCI, CP 160, 50 AVE FRANKLIN ROOSEVELT, B-1050 BRUSSELS, BELGIUM.</t>
  </si>
  <si>
    <t>Morris, Elizabeth M/A-6081-2012; Tison, Jean-Louis/F-4065-2015</t>
  </si>
  <si>
    <t>Tison, Jean-Louis/0000-0002-9758-3454</t>
  </si>
  <si>
    <t>10.3189/S0022143000005797</t>
  </si>
  <si>
    <t>WOS:A1991HA22200008</t>
  </si>
  <si>
    <t>ECHELMEYER, K; CLARKE, TS; HARRISON, WD</t>
  </si>
  <si>
    <t>SURFICIAL GLACIOLOGY OF JAKOBSHAVNS ISBRAE, WEST GREENLAND .1. SURFACE-MORPHOLOGY</t>
  </si>
  <si>
    <t>ICE-SHEET; GLACIER</t>
  </si>
  <si>
    <t>Jakobshavns Isbrae is a large, fast-moving ice stream/outlet glacier in West Greenland which ends at a floating, calving front. It drains about 6.5% of the area of the Greenland ice sheet. Studies of its surface morphology are described in this paper. The surface is relatively steep (0.01-0.03) and the thickness is large (up to 2600 m along the center line (Clarke and Echelmeyer, 1989)), indicating very high driving stresses (200-300 kPa). The ice stream is about 6 km wide and 85-90 km long, all of which is in an area of surface melting. The base of the ice stream, and of much of the drainage area, is below sea level. Marginal crevasse zones have a width on the order of the width of the ice stream itself. Unique surficial features are ice blisters and lakes; the latter have a sequence of ogive-like features on their floating ice cover which can be used to determine velocity. There is a pinning point near the terminus which may act as a stabilizing influence, possibly playing a role in halting, at least temporarily, a recent retreat of the terminus. Ice-thickness estimates at the terminus lead to a flux which is less than previously assumed by others (e.g. Bindschadler, 1984; Pelto and others, 1989) when estimating Jakobshavns Isbrae's drainage basin to be nearly in balance. The driving stresses on Jakobshavns Isbrae are an order of magnitude higher than those of the ice streams of West Antarctica. Its crevasse patterns are much less localized. Its relatively unconfined terminus is more comparable to that of relatively unbuttressed ice streams such as Pine Island and Thwaites Glaciers than it is to other West Antarctic ice streams which terminate in large, confined ice shelves.</t>
  </si>
  <si>
    <t>ECHELMEYER, K (corresponding author), UNIV ALASKA,INST GEOPHYS,FAIRBANKS,AK 99775, USA.</t>
  </si>
  <si>
    <t>10.3189/S0022143000005803</t>
  </si>
  <si>
    <t>WOS:A1991HA22200009</t>
  </si>
  <si>
    <t>GOODWIN, ID</t>
  </si>
  <si>
    <t>SNOW-ACCUMULATION VARIABILITY FROM SEASONAL SURFACE OBSERVATIONS AND FIRN-CORE STRATIGRAPHY, EASTERN WILKES LAND, ANTARCTICA</t>
  </si>
  <si>
    <t>Annual accumulation records were derived from two firn cores drilled at GD03 (69-degrees-00' S, 115-degrees-30' E, 1835 m) and GD 15 (69-degrees-00' S, 130-degrees-48' E, 2155 m), which are separated by 750 km along the 2000 m contour in eastern Wilkes Land. The accumulation records, spanning the period 1930-85, show that annual accumulation has increased by 25% from 1960 to 1985, resulting in the highest accumulation rates in the 55 year records. Annual accumulation layers were identified in the firn cores using a firn-stratigraphic model (based on the observed characteristics and variability of the seasonal snow-surface layer) together with seasonal oxygen-isotope ratios. The accumulation records support other evidence for a similar recent increase across Antarctica. The greater increase over the long-term mean for 1930-85 in eastern Wilkes Land was observed at GD 15 which is located on a northeast aspect slope near Terre Adelie. It is suggested that the increase is the result of changes in the general atmospheric circulation pattern which have produced a higher annual frequency of precipitation events.</t>
  </si>
  <si>
    <t>GOODWIN, ID (corresponding author), AUSTRALIAN ANTARCTIC DIV,KINGSTON,TAS 7050,AUSTRALIA.</t>
  </si>
  <si>
    <t>Goodwin, Ian/0000-0001-8682-6409</t>
  </si>
  <si>
    <t>10.3189/S0022143000005815</t>
  </si>
  <si>
    <t>WOS:A1991HA22200010</t>
  </si>
  <si>
    <t>PAN, CX; SHIMADA, K</t>
  </si>
  <si>
    <t>COLD HARDINESS OF 4 ANTARCTIC TERRESTRIAL MITES IN THE ACTIVE SEASON AT KING-GEORGE ISLAND</t>
  </si>
  <si>
    <t>JOURNAL OF INSECT PHYSIOLOGY</t>
  </si>
  <si>
    <t>COLD HARDINESS; FREEZING SUSCEPTIBLE; SUPERCOOLING POINT; MICROHABITAT CONDITIONS; ANTARCTIC MITE</t>
  </si>
  <si>
    <t>ARTHROPODS; TOLERANCE</t>
  </si>
  <si>
    <t>This research was carried out at the Great Wall Station (62-degrees-13'S, 58-degrees-58'W), King George Island, South Shetland Islands during January-February 1990. The mean supercooling points of field specimens of Rhagidia gerlachei (Trouessart), Stereotydeus villosus (Trouessart), Gamasellus racovitzai (Trouessart) and Nanorchestes gressitti Strandtmann were - 9.9, - 10.7, - 7.6 and -18.2-degrees-C, respectively. A comparison of the mean supercooling points and their frequency distribution among different microhabitat groups of the former three species were studied separately. Several microhabitat groups of R. gerlachei and S. villosus showed significant differences (P &lt; 0.05) in the mean supercooling points. The changes of the mean supercooling points were found during February, especially in G. racovitzai. Starvation for 2 wk slightly enhanced their cold hardiness. Microhabitat temperature is possibly the main environmental factor affecting the supercooling ability of field animals during the austral summer. Survival experiments under low temperatures in dry or humid conditions revealed that the survival of the animals under low temperatures was not only determined by their supercooling ability but greatly affected by the humidity of environment.</t>
  </si>
  <si>
    <t>HOKKAIDO UNIV,INST LOW TEMP SCI,SAPPORO,HOKKAIDO 060,JAPAN</t>
  </si>
  <si>
    <t>PAN, CX (corresponding author), CHINESE ACAD SCI,INST ZOOL,BEIJING,PEOPLES R CHINA.</t>
  </si>
  <si>
    <t>0022-1910</t>
  </si>
  <si>
    <t>J INSECT PHYSIOL</t>
  </si>
  <si>
    <t>J. Insect Physiol.</t>
  </si>
  <si>
    <t>Entomology; Physiology; Zoology</t>
  </si>
  <si>
    <t>FW526</t>
  </si>
  <si>
    <t>WOS:A1991FW52600001</t>
  </si>
  <si>
    <t>HARRISSON, PM; ROTHERY, P; BLOCK, W</t>
  </si>
  <si>
    <t>DRYING PROCESSES IN THE ANTARCTIC COLLEMBOLAN CRYPTOPYGUS-ANTARCTICUS (WILLEM)</t>
  </si>
  <si>
    <t>COLLEMBOLA; SPRINGTAIL; ANTARCTIC; RATE OF DRYING; CONDUCTANCE; HYGROSCOPIC; SORPTIONAL; POROUS SOLID; LICHEN</t>
  </si>
  <si>
    <t>LICHEN UMBILICARIA-ANTARCTICA; WATER-LOSS; TEMPERATURE; ADAPTATIONS; ARTHROPODS; PATTERNS; MOISTURE</t>
  </si>
  <si>
    <t>Live and dead specimens of the Antarctic collembolan Cryptopygus antarcticus (Willem) dry, under constant external conditions of temperature (25 or 35-degrees-C) and r.h. (0%), like most hygric soil arthropods. The drying curves of both live and dead specimens have three phases: an initial decrease; a constant rate period and a final falling rate period. The latter is exponential. Cryptopygus dries throughout these phases in a purely physical, passive manner. The constant rate period is not indicative of active metabolic or physiological regulation of water loss. The entire drying curve can be explained using drying theories developed for porous, hygroscopic solids. A similar situation pertains in the Antarctic lichen Umbilicaria antarctica Frey et Lamb. Geometrically, the percentage of water remaining at the onset of the falling rate period is related to the hydrated thickness of the collembolan cuticle or the lichen cortices. For Cryptopygus the hydrated thickness is estimated as 14-mu-m.</t>
  </si>
  <si>
    <t>HARRISSON, PM (corresponding author), BRITISH ANTARCTIC SURVEY,NAT ENVIRONM RES COUNCIL,HIGH CROSS,MADINGLEY RD,CAMBRIDGE CB3 0ET,ENGLAND.</t>
  </si>
  <si>
    <t>10.1016/0022-1910(91)90003-I</t>
  </si>
  <si>
    <t>HA779</t>
  </si>
  <si>
    <t>WOS:A1991HA77900003</t>
  </si>
  <si>
    <t>GRIFFIN, M</t>
  </si>
  <si>
    <t>EOCENE BIVALVES FROM THE RIO-TURBIO FORMATION, SOUTHWESTERN PATAGONIA (ARGENTINA)</t>
  </si>
  <si>
    <t>LA-MESETA FORMATION; SOUTHERN-HEMISPHERE; SEYMOUR ISLAND; ANTARCTIC PENINSULA; MOLLUSCA; BIOGEOGRAPHY; FAUNAS</t>
  </si>
  <si>
    <t>The marine faunas from Patagonia, which are in need of a comprehensive revision, are particularly important in the understanding of the origin and evolution of the marine biota in the southern hemisphere during the final breakup of Gondwanaland during the Late Cretaceous-early Tertiary. The Eocene Rio Turbio Formation in southern Patagonia (Argentina) contains a unique fauna of marine mollusks. This paper describes 35 species of bivalves from that unit. Nine of them are new: Nucula (Leionucula) guillermensis, Yoldia (Calorhadia) patagonica, Atrina rioturbiensis, Electroma patagonica, Venericardia (Venericor) carrerensis, Crassatella brandmayri, Solena (Eosolen) hunickeni, Pholadidea frenguellii, and Periploma (Aelga) primaverensis. In addition, 26 other species are also described, though their exact systematic relationships cannot at present be accurately established.</t>
  </si>
  <si>
    <t>GRIFFIN, M (corresponding author), MUSEO LA PLATA, DIV PALEONTOL INVERTEBRADOS, RA-1900 LA PLATA, ARGENTINA.</t>
  </si>
  <si>
    <t>1937-2337</t>
  </si>
  <si>
    <t>10.1017/S0022336000020254</t>
  </si>
  <si>
    <t>FB472</t>
  </si>
  <si>
    <t>WOS:A1991FB47200009</t>
  </si>
  <si>
    <t>COCKREM, JF</t>
  </si>
  <si>
    <t>PLASMA MELATONIN IN THE ADELIE PENGUIN (PYGOSCELIS-ADELIAE) UNDER CONTINUOUS DAYLIGHT IN ANTARCTICA</t>
  </si>
  <si>
    <t>JOURNAL OF PINEAL RESEARCH</t>
  </si>
  <si>
    <t>MELATONIN; PENGUIN; CONTINUOUS LIGHT; ANTARCTICA; LIGHT INTENSITY</t>
  </si>
  <si>
    <t>LIGHT-INTENSITY; JAPANESE QUAIL; RHYTHMS; SECRETION; RATS</t>
  </si>
  <si>
    <t>Circadian rhythms of melatonin secretion in birds are influenced by daylength and light intensity. Daily patterns of melatonin secretion were examined in Adelie penguins (Pygoscelis adeliae) under natural continuous daylight at Cape Bird, Antarctica (77-degrees-S). Although daylight is continuous during the Antarctic summer there was a marked daily cycle of light intensity. However, there was no relationship between mean plasma melatonin levels and time of day in groups of 2-10 penguins sampled at 2-3 h intervals in November, December, or January. Mean melatonin levels over 24 h in groups of birds from which single samples were collected, or in groups of birds sampled repeatedly through cannulae, were low (12.4 +/- 1.2 pg/ml-28.8 +/- 4.4 pg/ml for 4 sampling periods; n = 22-163). Levels in individual birds were, however, quite variable and ranged from 5.0-68.1 pg/ml. Some birds had periods of increased melatonin levels that tended to occur during the time of day when light intensity was least. One bird had a clear low amplitude melatonin rhythm with a peak during the time of least light intensity. These results, the first for any bird under a natural photoperiod, indicate that melatonin secretion is inhibited by natural continuous daylight, but that is not abolished.</t>
  </si>
  <si>
    <t>DSIR,DIV ECOL,LOWER HUTT,NEW ZEALAND</t>
  </si>
  <si>
    <t>Cockrem, John/O-9859-2016</t>
  </si>
  <si>
    <t>Cockrem, John/0000-0002-5239-6591</t>
  </si>
  <si>
    <t>0742-3098</t>
  </si>
  <si>
    <t>J PINEAL RES</t>
  </si>
  <si>
    <t>J. Pineal Res.</t>
  </si>
  <si>
    <t>10.1111/j.1600-079X.1991.tb00002.x</t>
  </si>
  <si>
    <t>Endocrinology &amp; Metabolism; Neurosciences; Physiology</t>
  </si>
  <si>
    <t>Endocrinology &amp; Metabolism; Neurosciences &amp; Neurology; Physiology</t>
  </si>
  <si>
    <t>FK209</t>
  </si>
  <si>
    <t>WOS:A1991FK20900001</t>
  </si>
  <si>
    <t>SOMMER, U</t>
  </si>
  <si>
    <t>COMPARATIVE NUTRIENT STATUS AND COMPETITIVE INTERACTIONS OF 2 ANTARCTIC DIATOMS (CORETHRON-CRIOPHILUM AND THALASSIOSIRA-ANTARCTICA)</t>
  </si>
  <si>
    <t>GROWTH-RATE; PHYTOPLANKTON; LIMITATION; RATIOS</t>
  </si>
  <si>
    <t>The nutrient status of two common Antarctic diatoms (Corethron criophilum and Thalassiosira cf. antarctica) was analysed by studying the growth response in enrichment bioassays and by estimates of the cell quotas of Si, N and P after size-fractionation of net plankton samples. Corthron had higher biomass-specific N-quotas; Si- and P-quotas were quite similar between both species. Corethron was Si-limited in five enrichment experiments and not nutrient limited in five experiments. Thalassiosira was not nutrient limited in six experiments, N-limited in four experiments and Si-limited in one experiment. Droop-kinetics of Si-limited growth of Corethron and of N-limited growth of Thalassiosira were obtained by combining the growth rates in the bioassays and the cell quotas from the natural populations. The minimal Si-quota of Corethron was 0.041 mol Si/mol C, the saturating cell quota was 0.158 mol si/mol C respectively. The minimal N-quota of Thalassiosira was 0.0223 mol N/mol C, the saturating cell quota was 0.208 mol N/mol C. Corethron was N-saturated at cell quotas of &gt; 0.106 mol N/mol C; Thalassiosira was Si-saturated at cell quotas of &gt; 0.132 mol Si/mol C. As the better competitor for N and the poorer one fo Si, Corethron became more important with increasing Si:N ratios, while Thalassiosira became more important with decreasing Si:N ratios in the water.</t>
  </si>
  <si>
    <t>MAX PLANCK INST LIMNOL, POB 165, W-2320 PLON, GERMANY.</t>
  </si>
  <si>
    <t>1464-3774</t>
  </si>
  <si>
    <t>10.1093/plankt/13.1.61</t>
  </si>
  <si>
    <t>EV893</t>
  </si>
  <si>
    <t>WOS:A1991EV89300006</t>
  </si>
  <si>
    <t>ASKIN, RA; ELLIOT, DH; STILWELL, JD; ZINSMEISTER, WJ</t>
  </si>
  <si>
    <t>STRATIGRAPHY AND PALEONTOLOGY OF CAMPANIAN AND EOCENE SEDIMENTS, COCKBURN ISLAND, ANTARCTIC PENINSULA</t>
  </si>
  <si>
    <t>JOURNAL OF SOUTH AMERICAN EARTH SCIENCES</t>
  </si>
  <si>
    <t>Approximately 150 meters of fine-grained Campanian sediments and over 100 meters of fine-to medium-grained Eocene sands underlie Pliocene basalts and conglomerates on Cockburn Island, north-eastern Antarctic Peninsula. The Campanian beds are part of the Unnamed strata of the Marambio Group and contain invertebrate and palynomorph fossils that predate the adjacent Seymour Island Lopez de Bertodano succession. Rich palynomorph floras suggest a middle Campanian age. Deposition was in low energy, shallow shelf environments. Invertebrate and palynomorph fossils, and lithology, all indicate correlation of the Eocene beds with the basal La Meseta Formation, members Telm 1 and lower Telm 2 of Seymour Island. The age of these beds is probably late early Eocene. The basal La Meseta sands are marginal marine to shallow shelf sediments that fill a broad valley probably incised during latest Paleocene-earliest Eocene as a result of tectonism and sea-level lowstands.</t>
  </si>
  <si>
    <t>ASKIN, RA (corresponding author), UNIV CALIF RIVERSIDE,DEPT EARTH SCI,RIVERSIDE,CA 92521, USA.</t>
  </si>
  <si>
    <t>0895-9811</t>
  </si>
  <si>
    <t>J S AM EARTH SCI</t>
  </si>
  <si>
    <t>J. South Am. Earth Sci.</t>
  </si>
  <si>
    <t>10.1016/0895-9811(91)90021-C</t>
  </si>
  <si>
    <t>GE248</t>
  </si>
  <si>
    <t>WOS:A1991GE24800008</t>
  </si>
  <si>
    <t>BOER, GJ</t>
  </si>
  <si>
    <t>THE VORTICITY BUDGET OF THE HEMISPHERES</t>
  </si>
  <si>
    <t>TRANSIENT EDDIES; FLOW; CIRCULATION; ANTARCTICA; WAVES</t>
  </si>
  <si>
    <t>The cyclonic vorticity budget of the hemispheres is investigated using the output of the CCC GCM and objective analyses for the FGGE period. Analysis of GCM output gives direct estimates of the topographic and frictional vorticity sources and sinks, which are generally otherwise unavailable. In a broad sense, vorticity flows from source regions associated with high mean sea level pressure to sink regions associated with low mean sea level pressure. Direct estimates of the topographic source/sink term show a strong strong vorticity source associated with drainage flow from the elevated cold Antarctic plateau in Southern Hemisphere winter and, the reverse situation, a strong vorticity source associated with upward motion over the elevated warm Tibetan plateau in Northern Hemisphere summer. Direct estimates of the frictional source/sink term show strongest values over oceans in winter and over portions of the hot continental land masses of the Northern Hemisphere in summer. In both cases the instability of the lower layers of the atmosphere means that there is a good frictional connection between the surface and the free atmosphere. The seasonality of this behavior is especially notable over the southern oceans. From the zonally averaged point-of-view there is an interesting duality in the vorticity budget of the Southern Hemisphere. An almost complete cancellation occurs between the vorticity flux associated with the upper branches of the meridional circulation and that associated with the transient eddies. The vorticity transport is thus accomplished by the lower branches of the meridional circulation. When the budget terms are vertically integrated, however, the vorticity flux associated with the upper and lower branches of the meridional circulation tends to cancel so that the result is completely dominated by the transient eddy term.</t>
  </si>
  <si>
    <t>BOER, GJ (corresponding author), CANADIAN CLIMATE CTR,CCRN,4905 DUFFERIN ST,TORONTO M3H 5T4,ONTARIO,CANADA.</t>
  </si>
  <si>
    <t>boer, george/AAB-1269-2021</t>
  </si>
  <si>
    <t>10.1175/1520-0469(1991)048&lt;0019:TVBOTH&gt;2.0.CO;2</t>
  </si>
  <si>
    <t>EY013</t>
  </si>
  <si>
    <t>WOS:A1991EY01300002</t>
  </si>
  <si>
    <t>KOGA, S; TANAKA, H; YAMATO, M; YAMANOUCHI, T; NISHIO, F; IWASAKA, Y</t>
  </si>
  <si>
    <t>METHANESULFONIC-ACID AND NON-SEA-SALT SULFATE OVER BOTH HEMISPHERIC OCEANS</t>
  </si>
  <si>
    <t>JOURNAL OF THE METEOROLOGICAL SOCIETY OF JAPAN</t>
  </si>
  <si>
    <t>The collection of aerosol particles using an Andersen high-volume air sampler was carried out during the austral summer, between 15 November 1986 and 13 March 1987, on board the icebreaker Shirase over the Indian and Antarctic oceans. Data sampling was also made during the cruise of the Hakuho Maru from 3 June to 1 August 1986, over the northern Pacific Ocean. The collected samples were analyzed by ion-chromatography to examine the mass concentrations of methanesulfonic acid (CH3SO3H or MSA) and non-sea-salt sulfate (nss-SO4(2-) within the aerosols. Methanesulfonate (CH3SO3-), anion component of MSA, was detected in the fine aerosol particles less than 1.1-mu-m in diameter. In general, the CH3SO3- concentration increased with decreasing air temperature, while the nss-SO4(2-) concentrations showed an opposite tendency. The highest concentrations of CH3SO3- and nss-SO4(2-) were found to be 0.067-mu-g-m-3 and 0.77-mu-g-m-3, respectively, near 40-degrees-S where wind speeds were relatively strong. The results demonstrate first that, at higher latitudes, low air temperatures accelerate MSA production while the lower concentration of oxidants, such as H2O2 and OH, retards nss-SO4(2-) production from MSA and SO2. Second, strong wind contributes to the increase of the flux of dimethylsulfide ((CH3)2S or DMS) from the ocean to the atmosphere.</t>
  </si>
  <si>
    <t>NAGOYA UNIV, WATER RES INST, CHIKUSA KU, NAGOYA, AICHI 46401, JAPAN; Natl Inst Polar Res, Itabashi Ku, Tokyo 173, JAPAN; Nagoya Univ, Solar Terr Environm Lab, Toyokawa, Aichi 442, JAPAN</t>
  </si>
  <si>
    <t>Nagoya University; Research Organization of Information &amp; Systems (ROIS); National Institute of Polar Research (NIPR) - Japan; Nagoya University</t>
  </si>
  <si>
    <t>NAGOYA UNIV, WATER RES INST, CHIKUSA KU, NAGOYA, AICHI 46401, JAPAN.</t>
  </si>
  <si>
    <t>Yamanouchi, Takashi/P-2041-2015; Koga, Seizi/L-5695-2018</t>
  </si>
  <si>
    <t>Koga, Seizi/0000-0001-6742-0403</t>
  </si>
  <si>
    <t>METEOROLOGICAL SOC JAPAN</t>
  </si>
  <si>
    <t>C/O JAPAN METEOROLOGICAL AGENCY 1-3-4 OTE-MACHI, CHIYODA-KU, TOKYO, 100-0004, JAPAN</t>
  </si>
  <si>
    <t>0026-1165</t>
  </si>
  <si>
    <t>2186-9057</t>
  </si>
  <si>
    <t>J METEOROL SOC JPN</t>
  </si>
  <si>
    <t>J. Meteorol. Soc. Jpn.</t>
  </si>
  <si>
    <t>FE974</t>
  </si>
  <si>
    <t>WOS:A1991FE97400001</t>
  </si>
  <si>
    <t>2 DIFFERENT STAGES IN POLAR STRATOSPHERIC CLOUDS EVENTS - LIDAR BACKSCATTER OF PARTICULATE MATTER AND TEMPERATURE IN THE ANTARCTIC STRATOSPHERE</t>
  </si>
  <si>
    <t>Two different types of aerosols were observed during Polar Stratospheric Clouds (PSCs) events at Syowa Station (69-degrees-00'S, 39-degrees-35'E) using a lidar. Thermodynamical discussion on particle forms in the Antarctic winter stratosphere suggests that these two types were possibly nitric acid trihydrated (NAT) crystal and ice crystal, and in the early stage of a PSCs event most of the particles are NAT, and in the fully developed stage the major component is ice crystals. Early stage PSCs sometimes contained an ice crystal particle layer in their lower layer, possibly due to water vapor inlet from the troposphere; the ice particles appear without nucleation on NAT particles. The region where PSCs particles can actively form expanded to near the tropopause in the fully developed stage of PSCs. Particle descent from the stratosphere to the troposphere is certainly active under such conditions, and thereby this motion is an important sink of stratospheric particulate matter and relating gases. Denitrification of the stratosphere due to this will be an important process for disturbing Antarctic ozone.</t>
  </si>
  <si>
    <t>IWASAKA, Y (corresponding author), NAGOYA UNIV, SOLAR TERRESTRIAL ENVIRONM LAB, HONOHARA 3-13, TOYOKAWA, AICHI 442, JAPAN.</t>
  </si>
  <si>
    <t>10.2151/jmsj1965.69.1_71</t>
  </si>
  <si>
    <t>WOS:A1991FE97400005</t>
  </si>
  <si>
    <t>SCHROETER, B; KAPPEN, L; MOLDAENKE, C</t>
  </si>
  <si>
    <t>CONTINUOUS INSITU RECORDING OF THE PHOTOSYNTHETIC ACTIVITY OF ANTARCTIC LICHENS - ESTABLISHED METHODS AND A NEW APPROACH</t>
  </si>
  <si>
    <t>LICHENOLOGIST</t>
  </si>
  <si>
    <t>WATER-VAPOR UPTAKE; CHLOROPHYLL FLUORESCENCE; ECOPHYSIOLOGICAL INVESTIGATIONS; NET PHOTOSYNTHESIS; CARBON-DIOXIDE; NEGEV DESERT; CO2 EXCHANGE; FIELD; FLUOROMETER; LEAVES</t>
  </si>
  <si>
    <t>UNIV KIEL,INST ANGEW PHYS,W-2300 KIEL 1,GERMANY; UNIV KIEL,INST POLAROKOL,W-2300 KIEL 1,GERMANY</t>
  </si>
  <si>
    <t>University of Kiel; University of Kiel</t>
  </si>
  <si>
    <t>SCHROETER, B (corresponding author), UNIV KIEL,INST BOT,OLSHAUSENSTR 40,W-2300 KIEL 1,GERMANY.</t>
  </si>
  <si>
    <t>0024-2829</t>
  </si>
  <si>
    <t>Lichenologist</t>
  </si>
  <si>
    <t>10.1017/S0024282991000415</t>
  </si>
  <si>
    <t>Plant Sciences; Mycology</t>
  </si>
  <si>
    <t>GC401</t>
  </si>
  <si>
    <t>WOS:A1991GC40100005</t>
  </si>
  <si>
    <t>INVESTIGATIONS ON BROOD PROTECTION IN PSOLUS-DUBIOSUS (ECHINODERMATA, HOLOTHUROIDEA) FROM ANTARCTICA IN SPRING AND AUTUMN</t>
  </si>
  <si>
    <t>MARINE BIOLOGY</t>
  </si>
  <si>
    <t>BENTHOS</t>
  </si>
  <si>
    <t>Brood protection in the holothurian Psolus dubiosus Ludwig and Heding, 1935 was investigated in the Antarctic zone of permanent packice, an environment with an extreme seasonality in planktonic activity. Yearly reproductive cycles on the continental shelf of this area have been poorly investigated. Brooded juveniles of this species were found for the first time between the retracted tentacles of adult females at two different localities in the southeastern Weddell Sea, sampled in spring (October 1986) and autumn (February 1984). Mean lengths of the juveniles of each brooding female showed significant differences within each sample. However, there was no detectable difference in size of the juveniles between the two seasons. The results are discussed as an uncoupling of the dynamics of the early life history of these benthic invertebrates in space and time from processes in the euphotic layer of the Southern Ocean. The species investigated follows the general trend of some Antarctic invertebrates towards a non-pelagic development.</t>
  </si>
  <si>
    <t>GUTT, J (corresponding author), ALFRED WEGENER INST POLAR &amp; MARINE RES,COLUMBUSSTR,W-2850 BREMERHAVEN,GERMANY.</t>
  </si>
  <si>
    <t>0025-3162</t>
  </si>
  <si>
    <t>MAR BIOL</t>
  </si>
  <si>
    <t>Mar. Biol.</t>
  </si>
  <si>
    <t>10.1007/BF01319710</t>
  </si>
  <si>
    <t>GT128</t>
  </si>
  <si>
    <t>WOS:A1991GT12800012</t>
  </si>
  <si>
    <t>HILL, KT; WOMERSLEY, C</t>
  </si>
  <si>
    <t>CRITICAL ASPECTS OF FLUORESCENT AGE-PIGMENT METHODOLOGIES - MODIFICATION FOR ACCURATE ANALYSIS AND AGE ASSESSMENTS IN AQUATIC ORGANISMS</t>
  </si>
  <si>
    <t>EUPHAUSIA-SUPERBA DANA; LIPID-PEROXIDATION; ANTARCTIC KRILL; FROZEN STORAGE; SARCOPLASMIC-RETICULUM; COVALENT BINDING; LINOLEIC-ACID; FISH MUSCLE; AMINO-ACIDS; VITAMIN-E</t>
  </si>
  <si>
    <t>Fluorescent age-pigment (FAP) quantification has recently been proposed as a means of estimating age in aquatic vertebrates and invertebrates. However, various aspects related to currently adopted procedures remain untested and a distinct relationship between FAP accumulation and chronological age has yet to be established. The present study was undertaken to critically evaluate the effects of specimen and extract handling procedures (including temperature, time, ultrasonication, and solvent systems) on the expression of native FAP fluorescence using the post-mitotic tissues of laboratory-reared specimens of the teleost Oreochromis mossambicus as model systems. FAP-like fluorophores increased in vitro in brain, heart, and muscle tissues and their extracts with increased storage temperature (- 20-degrees-C and above) and time. Sonification of homogenates greatly enhanced this effect and generated other non-native fluorophores in sample solution. Fluorescence assay temperature also affected expression of results, and aqueous-phase extracts, used in previous studies, were found to contain large amounts of fluorescent flavin contaminants. Using modifications of the above procedures, age-related patterns of accumulation were subsequently examined in O. mossambicus brain and, for the first time, position correlations between chronological age and whole organ as well as weight-specific FAP concentration were validated. The significance of these findings are discussed in relation to previous FAP studies.</t>
  </si>
  <si>
    <t>HILL, KT (corresponding author), UNIV HAWAII,DEPT ZOOL,HONOLULU,HI 96822, USA.</t>
  </si>
  <si>
    <t>10.1007/BF01320225</t>
  </si>
  <si>
    <t>FM851</t>
  </si>
  <si>
    <t>WOS:A1991FM85100001</t>
  </si>
  <si>
    <t>ATKINSON, A</t>
  </si>
  <si>
    <t>LIFE-CYCLES OF CALANOIDES-ACUTUS, CALANUS-SIMILLIMUS AND RHINCALANUS-GIGAS (COPEPODA, CALANOIDA) WITHIN THE SCOTIA SEA</t>
  </si>
  <si>
    <t>SOUTH-GEORGIA; SUMMER; ZOOPLANKTON; WINTER; NEOCALANUS; HISTORIES; OCEAN</t>
  </si>
  <si>
    <t>The life cycles and distribution of three dominant copepods, Calanoides acutus, Calanus simillimus and Rhincalanus gigas were studied from the Discovery collections in the Scotia Sea earlier this century. C. simillimus is a sub-Antarctic species which mates in the top 250 m mainly in spring. The rapid development of the summer generation may allow a second mating period and a smaller second generation to appear in late summer. C. simillimus remains in the surface layers for a longer period than Calanoides acutus or R. gigas, and its depth distribution is bimodal throughout the winter. R. gigas is most abundant in sub-Antarctic waters to the north of the Polar Front. It mates within the top 750 m later in spring, and development seems less synchronised than that of the other two species, with egg laying and the growth season being more protracted. Stages CIII and CIV are reached by the first autumn and further development resumes very early the following spring. It is not clear whether the majority then spawn or whether a further year may be needed to complete the life cycle. The predominantly Antarctic species, C. acutus mates below 750 m in middle to late winter and the summer generation develops rapidly to either CIV or CV. Its lifespan seems typically 1 yr, but some of the CVs which fail to moult and spawn in winter survive into their second summer, and their subsequent fate is uncertain. The cold-water species Calanus propinquus is comparatively rare in the Scotia Sea and aspects of its distribution and life cycle are briefly described for comparison. Regional variations in the timing of these events were apparent for C. simillimus and possibly Calanoides acutus, but were not seen in R. gigas. Their geographic and vertical separation, together with their asynchronous life cycles support the concept of habitat-partitioning of these dominant herbivores.</t>
  </si>
  <si>
    <t>ATKINSON, A (corresponding author), BRITISH ANTARCTIC SURVEY,NERC,HIGH CROSS,MADINGLEY RD,CAMBRIDGE CB3 0ET,ENGLAND.</t>
  </si>
  <si>
    <t>Atkinson, Angus/HOH-3417-2023</t>
  </si>
  <si>
    <t>10.1007/BF01320234</t>
  </si>
  <si>
    <t>WOS:A1991FM85100010</t>
  </si>
  <si>
    <t>WILSON, RP; CULIK, BM; ADELUNG, D; SPAIRANI, HJ; CORIA, NR</t>
  </si>
  <si>
    <t>DEPTH UTILIZATION BY BREEDING ADELIE PENGUINS, PYGOSCELIS-ADELIAE, AT ESPERANZA BAY, ANTARCTICA</t>
  </si>
  <si>
    <t>DIVING BEHAVIOR; VERTICAL-DISTRIBUTION; CHINSTRAP PENGUINS; GENTOO; KRILL; PATTERNS; SEABIRDS</t>
  </si>
  <si>
    <t>Miniature depth gauges were attached in December 1987 and January 1988 to Adelie penguins, Pygoscelis adeliae, breeding at Esperanza on the Antarctic Peninsula. Results from 34 birds showed that foraging penguins with eggs and with brooded and creching chicks spent mean periods away from the nest of 96, 36 and 21 h, respectively, during which time means of 29.0 h (30%), 11.2 h (31%) and 2.7 h (13%), respectively, were spent under water at depths &gt; 5 m. Time under water was positively correlated with time absent from nest. Maximum depth reached was 170 m but overall birds spent most time at shallower depths. Birds foraging for brooded chicks dived deeper than birds foraging for creching chicks. Stomach-pumping indicated that the principal prey caught at this time was krill, Euphausia superba. Mean mass changes of adults during single foraging trips indicated that krill were caught at a mean rate of 7.2 g min-1 spent under water.</t>
  </si>
  <si>
    <t>INST ANTARTICO ARGENTINO,BUENOS AIRES,ARGENTINA</t>
  </si>
  <si>
    <t>Instituto Antartico Argentino</t>
  </si>
  <si>
    <t>WILSON, RP (corresponding author), INST MEERESKUNDE,DUSTERNBROOKER WEG 20,W-2300 KIEL 1,GERMANY.</t>
  </si>
  <si>
    <t>10.1007/BF01319385</t>
  </si>
  <si>
    <t>FT437</t>
  </si>
  <si>
    <t>WOS:A1991FT43700001</t>
  </si>
  <si>
    <t>JOHNSTON, IA; CLARKE, A; WARD, P</t>
  </si>
  <si>
    <t>TEMPERATURE AND METABOLIC-RATE IN SEDENTARY FISH FROM THE ANTARCTIC, NORTH-SEA AND INDO-WEST PACIFIC-OCEAN</t>
  </si>
  <si>
    <t>COLD ADAPTATION; DYNAMIC ACTION; RESPIRATION; LABRIFORM; MUSCLES; SCOPE</t>
  </si>
  <si>
    <t>Resting metabolic rate (V(O2)[rest]) was measured in demersal stages of the teleost Notothenia neglecta Nybelin from the South Orkney Islands, Antarctica, from 1985 to 1987. The relationship between V(O2)[rest] and body mass (Mb) conformed to the general relationship V(O2)[rest] = a (Mb(b), where a is a proportionality constant and b is the scaling exponent. V(O2)[rest] (mg O2 h-1) was found to scale to Mb(0.82 +/- 0.011) in the summer (November to April, 1.6 to 1850 g, n = 56) and to Mb(0.76 +/- 0.013) in the winter (May to October, 0.9 to 1850 g, n = 57) (values of b are means +/- SD). Although the scaling exponents were significantly different (P &lt; 0.01), V(O2)[rest] was similar in the juvenile stages of summer- and winter-caught fish matched for body mass. The effects of activity on oxygen consumption was studied using a Brett respirometer. Adult stages had a factorial aerobic scope for activity (V(O2)[max]:V(O2)[rest]) of 5.7, which is similar to that reported for demersal fish from temperate latitudes. The effects of temperature on resting metabolism was investigated in fish with similar sedentary lifestyles from the North Sea (Agonus cataphractus and Myoxocephalus scorpius) and the Indo-West Pacific (Paracirrhites forsteri, P. arcatus, Neocirrhites armatus and Exallias brevis). Extrapolated values of V(O2)[rest] for the tropical species approached zero at 5 to 10-degrees-C. For a standard 50 g fish, V(O2)[rest] for the tropical species at 25-degrees-C was in the range 3.4 to 4.4 mg O2 h-1 compared with 1.3 mg O2 h-1 for Notothenia neglecta at its acclimation temperature. Thus, the maximum metabolic rate of sedentary tropical species at 24-degrees-C is likely to be 2 to 4 times higher than in N. neglecta at 0-degrees-C. This suggests that the energy available for sustained activity V(O2)[max] - V(O2)[rest]) is significantly lower in cold- than in warm-water fish.</t>
  </si>
  <si>
    <t>PACIFIC OCEAN RES FDN,KAILUA,HI 96740; NERC,BRITISH ANTARCTIC SURVEY,CAMBRIDGE CB3 0ET,ENGLAND</t>
  </si>
  <si>
    <t>JOHNSTON, IA (corresponding author), UNIV ST ANDREWS,GATTY MARINE LAB,DEPT BIOL &amp; PRECLIN MED,FIFE KY16 8LB,SCOTLAND.</t>
  </si>
  <si>
    <t>10.1007/BF01319386</t>
  </si>
  <si>
    <t>WOS:A1991FT43700002</t>
  </si>
  <si>
    <t>MARCHANT, HJ; DAVIDSON, AT; KELLY, GJ</t>
  </si>
  <si>
    <t>UV-B PROTECTING COMPOUNDS IN THE MARINE ALGA PHAEOCYSTIS-POUCHETII FROM ANTARCTICA</t>
  </si>
  <si>
    <t>GREAT-BARRIER-REEF; ABSORBING-SUBSTANCE; ICE-EDGE; RADIATION; PHYTOPLANKTON; MICROALGAE; PIGMENTS; CORALS; OZONE; RATES</t>
  </si>
  <si>
    <t>Phaeocystis pouchetii (Hariot) Lagerheim is widely distributed in polar waters, and forms massive near-surface blooms in the marginal ice-edge zone around Antarctica during spring and summer. UV irradiance in the Antarctic marine environment is reportedly as high in October and November as in mid-summer due to stratospheric ozone depletion. Because of the location and timing of the P. pouchetii bloom, this prymnesiophyte will be exposed to high levels of UV-B (280 to 320 nm) radiation. Colourless water-soluble compounds, produced by the colonial stage in the life cycle of this alga, absorb strongly between 250 and 370 nm, with absorbance maxima at 271 and 323 nm. The concentration of these compounds in cultured P. pouchetii depends on the strain, stage in the life cycle, and presence of bacteria. As well as conferring substantial protection to this alga, these substances may also provide UV protection to other organisms present in the water column.</t>
  </si>
  <si>
    <t>QUEENSLAND UNIV TECHNOL,DEPT BIOL,BRISBANE,QLD 4001,AUSTRALIA</t>
  </si>
  <si>
    <t>Queensland University of Technology (QUT)</t>
  </si>
  <si>
    <t>MARCHANT, HJ (corresponding author), AUSTRALIAN ANTARCTIC DIV,CHANNEL HIGHWAY,KINGSTON,TAS 7050,AUSTRALIA.</t>
  </si>
  <si>
    <t>10.1007/BF01313504</t>
  </si>
  <si>
    <t>FY651</t>
  </si>
  <si>
    <t>WOS:A1991FY65100004</t>
  </si>
  <si>
    <t>KARENTZ, D; MCEUEN, FS; LAND, MC; DUNLAP, WC</t>
  </si>
  <si>
    <t>SURVEY OF MYCOSPORINE-LIKE AMINO-ACID COMPOUNDS IN ANTARCTIC MARINE ORGANISMS - POTENTIAL PROTECTION FROM ULTRAVIOLET EXPOSURE</t>
  </si>
  <si>
    <t>POSSIBLE PHYSIOLOGICAL ROLES; UV-ABSORBING-SUBSTANCE; SPECTRAL PROPERTIES; PIGMENTS; RADIATION; ALGAE; FISH</t>
  </si>
  <si>
    <t>To investigate the natural defenses of Antarctic marine organisms against exposure to ultraviolet (UV) radiation (280 to 320 nm), 57 species (1 fish, 48 invertebrates, and 8 algae) were collected during austral spring 1988 in the vicinity of Palmer Station (Anvers Island, Antarctic Peninsula) and were analyzed for the presence of mycosporine-like amino acids (MAAs), compounds that absorb UV radiation and may provide shielding from these biologically hazardous wavelengths. Nearly 90% of the 57 species examined contained MAAs, and eight specific MAA compounds were identified. Seven of these (palythine, porphyra-334, shinorine, mycosporineglycine, palythene, asterina-330, and palythinol) have been observed previously in marine organisms from temperate and tropical latitudes. A new MAA, mycosporineglycine: valine, was found in the Antarctic fish and in 38 of the invertebrate species examined. This study confirms widespread occurrence of MAAs in Antarctic marine organisms and suggests that these species have some degree of natural biochemical protection from UV exposure.</t>
  </si>
  <si>
    <t>DAMES &amp; MOORE,SEATTLE,WA 98212; UNIV CALIF DAVIS,DEPT MED PATHOL,DAVIS,CA 95616; AUSTRALIAN INST MARINE SCI,TOWNSVILLE,QLD 4810,AUSTRALIA</t>
  </si>
  <si>
    <t>University of California System; University of California Davis; Australian Institute of Marine Science</t>
  </si>
  <si>
    <t>10.1007/BF01313484</t>
  </si>
  <si>
    <t>FA143</t>
  </si>
  <si>
    <t>WOS:A1991FA14300021</t>
  </si>
  <si>
    <t>ORESLAND, V; PLEIJEL, F</t>
  </si>
  <si>
    <t>AN ECTOPARASITIC TYPHLOSCOLECID POLYCHAETE ON THE CHAETOGNATH EUKROHNIA-HAMATA FROM THE ANTARCTIC PENINSULA</t>
  </si>
  <si>
    <t>Plankton samples taken between December 1986 and March 1987 from Hughes Bay, Gerlache Strait, Antarctic Peninsula, yielded specimens of Eukrohnia hamata with a probably undescribed typhloscolecid polychaete, tentatively assigned to the genus Typhloscolex. The polychaete was attached behind the head of the chaetognath. A description of the polychaete is provided from scanning electron microscopy (SEM) and light microscopy studies. We suggest that the polychaete parasitises E. hamata, possibly by feeding on coelomic fluid, and that as a result of the injuries the chaetognath eventually loses its head. Between 0.5 and 1.6% of chaetognaths were either parasitized or headless.</t>
  </si>
  <si>
    <t>SWEDISH MUSEUM NAT HIST,S-10405 STOCKHOLM,SWEDEN</t>
  </si>
  <si>
    <t>Swedish Museum of Natural History</t>
  </si>
  <si>
    <t>ORESLAND, V (corresponding author), UNIV STOCKHOLM,DEPT ZOOL,S-10691 STOCKHOLM,SWEDEN.</t>
  </si>
  <si>
    <t>10.1007/BF01313652</t>
  </si>
  <si>
    <t>FH398</t>
  </si>
  <si>
    <t>WOS:A1991FH39800009</t>
  </si>
  <si>
    <t>HOSHIAI, T; TANIMURA, A; WATANABE, K; FUKUCHI, M</t>
  </si>
  <si>
    <t>MAUCHLINE, J; NEMOTO, T</t>
  </si>
  <si>
    <t>ALGAE-COPEPOD-FISH LINK ASSOCIATED WITH ANTARCTIC SEA ICE</t>
  </si>
  <si>
    <t>MARINE BIOLOGY : ITS ACCOMPLISHMENT AND FUTURE PROSPECT</t>
  </si>
  <si>
    <t>INTERNATIONAL SYMP ON MARINE BIOLOGY</t>
  </si>
  <si>
    <t>NOV 29-30, 1989</t>
  </si>
  <si>
    <t>TOKYO, JAPAN</t>
  </si>
  <si>
    <t>Watanabe, Kentaro/0000-0002-5177-0086</t>
  </si>
  <si>
    <t>ELSEVIER SCIENCE PUBL B V</t>
  </si>
  <si>
    <t>0-444-98696-0</t>
  </si>
  <si>
    <t>BV59F</t>
  </si>
  <si>
    <t>WOS:A1991BV59F00015</t>
  </si>
  <si>
    <t>STROMBERG, JO</t>
  </si>
  <si>
    <t>MARINE ECOLOGY OF POLAR SEAS - A COMPARISON ARCTIC ANTARCTIC</t>
  </si>
  <si>
    <t>WOS:A1991BV59F00016</t>
  </si>
  <si>
    <t>BUCHHOLZ, F</t>
  </si>
  <si>
    <t>MOLT CYCLE AND GROWTH OF ANTARCTIC KRILL EUPHAUSIA-SUPERBA IN THE LABORATORY</t>
  </si>
  <si>
    <t>MATURATION; DANA; SHRINKAGE</t>
  </si>
  <si>
    <t>Using systems for long-term maintenance of Antarctic krill Euphausia superba in aquaria, positive growth was measured in a large number of specimens under controlled conditions. The first moult always showed the greatest growth increment. The high laboratory growth rates agreed with previous field investigations. Often-reported 'abnormal' slow and predominantly negative growth was probably due to inadequate maintenance procedures. Moulting was partly synchronous, and moult frequency was temperature dependent. Growth of Antarctic krill did not match the slow rates expected of a polar species. Krill was very sensitive to experimental variation in feeding regime: (1) moult frequency (14 to 29 d) and (2) growth increment at moult (-15 to 21 %) varied together. Ecdysis and the staging and timing of the moult cycle were studied. The stage definitions of Buchholz (1982; Mar. Biol. 66: 301-305) were expanded and are now applicable to frozen krill and for field investigations, and include a simple classification key. Regular histological changes in the integument and consistent changes in the titre of the moult hormone could be attributed to distinct stages of the moult cycle. A clear temporal correlation confirmed the physiological relevance of the staging system. A possible 'resting' stage between post- and pre-ecdysis was not found. The apparent plasticity of growth parameters indicates that, in the wild, krill is able to adapt to strong regional and seasonal changes in feeding conditions, typical for Antarctic waters. Krill grows fast, and in spite of being predominantly planktonic, attains a large size. This enables fast swimming which facilitates location of rich food sources. Favourable feeding conditions immediately initiate growth. Essentially unhindered motility during actual moult and extremely fast ecdysis were interpreted as an adaptation to a pelagic way of life.</t>
  </si>
  <si>
    <t>BUCHHOLZ, F (corresponding author), UNIV KIEL, INST MEERESKUNDE, DEPT MARINE ZOOL, DUSTERNBROOKER WEG 20, W-2300 KIEL 1, GERMANY.</t>
  </si>
  <si>
    <t>10.3354/meps069217</t>
  </si>
  <si>
    <t>EW109</t>
  </si>
  <si>
    <t>WOS:A1991EW10900002</t>
  </si>
  <si>
    <t>BARTHEL, D; GUTT, J; TENDAL, OS</t>
  </si>
  <si>
    <t>NEW INFORMATION ON THE BIOLOGY OF ANTARCTIC DEEP-WATER SPONGES DERIVED FROM UNDERWATER PHOTOGRAPHY</t>
  </si>
  <si>
    <t>Aspects of the biology of sponges from deeper parts of the Antarctic Weddell Sea, documented by underwater photography, are described and compared to material from bottom trawling. The photographs provide new, important information on the biology and ecology of Antarctic sponges, such as positioning on the sea bottom, live body form and dimensions, as well as on the degree of body surface fouling. Such information is not obtainable from trawled material.</t>
  </si>
  <si>
    <t>ALFRED WEGENER INST POLAR &amp; MARINE RES, W-2850 BREMERHAVEN, GERMANY; ZOOL MUSEUM, DK-2100 COPENHAGEN 0, DENMARK</t>
  </si>
  <si>
    <t>BARTHEL, D (corresponding author), INST MEERESKUNDE, DEPT MARINE BOT, DUSTERNBROOKER WEG 20, W-2300 KIEL, GERMANY.</t>
  </si>
  <si>
    <t>10.3354/meps069303</t>
  </si>
  <si>
    <t>WOS:A1991EW10900011</t>
  </si>
  <si>
    <t>LANDY, RB; LAMBERTSEN, RH; PALSSON, PA; KROOK, L; NEVIUS, A; ECKERLIN, R</t>
  </si>
  <si>
    <t>FLUORIDE IN THE BONE AND DIET OF FIN WHALES, BALAENOPTERA-PHYSALUS</t>
  </si>
  <si>
    <t>MARINE ENVIRONMENTAL RESEARCH</t>
  </si>
  <si>
    <t>KRILL EUPHAUSIA-SUPERBA; MEGANYCTIPHANES-NORVEGICA; ANTARCTIC KRILL</t>
  </si>
  <si>
    <t>Bone samples were taken from fin whales Balaenoptera physalus from the North Atlantic to examine the relationship between fluoride concentration in skeletal tissue and age, sex, body length and anatomic location. By the use of an ion-selective electrode, the fluoride concentration in these samples were found to be higher than that normally occurring in any mammalian species, ranging from 4340 to 18 570 ppm. The positive correlation observed with age, along with high fluoride concentrations found in krill taken from the stomachs of these whales, indicated a probable bioaccumulation of fluoride from dietary sources. These results confirmed and extended earlier findings that bone tissue in fin whales naturally contains very high concentrations of fluoride and indicate that this baleen whale is tolerant to a significant extent of the high fluoride concentrations found in krill.</t>
  </si>
  <si>
    <t>CORNELL UNIV,NEW YORK STATE COLL VET MED,DEPT PATHOL,ITHACA,NY 14853; CORNELL UNIV,NEW YORK STATE COLL VET MED,DEPT AVIAN &amp; AQUAT MED,ITHACA,NY 14853; ECOSYST INT,PHILADELPHIA,PA 19104; UNIV ICELAND,DEPT EXPTL PATHOL,REYKJAVIK,ICELAND; US FDA,CTR VET MED,ROCKVILLE,MD 20857; CORNELL UNIV,NEW YORK STATE COLL VET MED,NEW YORK STATE EQUINE DRUG TESTING &amp; TOXICOL LAB,ITHACA,NY 14850</t>
  </si>
  <si>
    <t>Cornell University; Cornell University; University of Iceland; US Food &amp; Drug Administration (FDA); Cornell University</t>
  </si>
  <si>
    <t>0141-1136</t>
  </si>
  <si>
    <t>MAR ENVIRON RES</t>
  </si>
  <si>
    <t>Mar. Environ. Res.</t>
  </si>
  <si>
    <t>10.1016/0141-1136(91)90014-Y</t>
  </si>
  <si>
    <t>Environmental Sciences; Marine &amp; Freshwater Biology; Toxicology</t>
  </si>
  <si>
    <t>Environmental Sciences &amp; Ecology; Marine &amp; Freshwater Biology; Toxicology</t>
  </si>
  <si>
    <t>GL089</t>
  </si>
  <si>
    <t>WOS:A1991GL08900006</t>
  </si>
  <si>
    <t>BANAKAR, VK; GUPTA, SM; PADMAVATHI, VK</t>
  </si>
  <si>
    <t>ABYSSAL SEDIMENT EROSION IN THE CENTRAL INDIAN BASIN - EVIDENCE FROM RADIOCHEMICAL AND RADIOLARIAN STUDIES</t>
  </si>
  <si>
    <t>ACCUMULATION RATES; MANGANESE NODULES; TASMAN BASIN; OCEAN; PATTERNS; CORES</t>
  </si>
  <si>
    <t>Radiochemical analyses of three spades cores collected around 78-degrees-E between 10-degrees-S and 12-degrees-S from the abyssal depths in the Central Indian Basin yield an average accumulation rate of 2 mm/ka. The ratios of Th-230 flux in the sediments to its production rate in the overlying water column (Fa/Fp) are extremely low (approximately 0.2). This fact, and the absence of Collosphaera invaginata (first appearance datum, 150-200 ka), an index radiolarian species of Neogene Radiolarian Zone 1, indicate intense erosion and lateral transport of younger sediments from this region. The radiochemical and radiolarian biostratigraphic evidence for nearly 175 ka of erosion of the chronological record of the sediments in this region has been attributed to the effect of turbulent Antarctic Bottom Water entering the Central Indian Basin through the northern saddles of the Ninety East Ridge.</t>
  </si>
  <si>
    <t>BANAKAR, VK (corresponding author), NATL INST OCEANOG,PANAJI 403004,GOA,INDIA.</t>
  </si>
  <si>
    <t>GUPTA, Shyam Murti/C-3359-2009</t>
  </si>
  <si>
    <t>10.1016/0025-3227(91)90214-O</t>
  </si>
  <si>
    <t>FB211</t>
  </si>
  <si>
    <t>WOS:A1991FB21100017</t>
  </si>
  <si>
    <t>BENGTSON, JL; BOVENG, P; FRANZEN, U; HAVE, P; HEIDEJORGENSEN, MP; HARKONEN, TJ</t>
  </si>
  <si>
    <t>ANTIBODIES TO CANINE-DISTEMPER VIRUS IN ANTARCTIC SEALS</t>
  </si>
  <si>
    <t>MARINE MAMMAL SCIENCE</t>
  </si>
  <si>
    <t>UNIV STOCKHOLM,INST ZOOL,S-10691 STOCKHOLM,SWEDEN; STATE VET INST VIRUS RES,DK-4771 KALVEHAUE,DENMARK; GREENLAND FISHERIES RES INST,DK-2200 COPENHAGEN N,DENMARK; TJARNO MARINE BIOL LAB,S-45200 STROMSTAD,SWEDEN</t>
  </si>
  <si>
    <t>BENGTSON, JL (corresponding author), NOAA,NATL MARINE FISHERIES SERV,ALASKA FISHERIES SCI CTR,SEATTLE,WA 98115, USA.</t>
  </si>
  <si>
    <t>SOC MARINE MAMMALOGY</t>
  </si>
  <si>
    <t>0824-0469</t>
  </si>
  <si>
    <t>MAR MAMMAL SCI</t>
  </si>
  <si>
    <t>Mar. Mamm. Sci.</t>
  </si>
  <si>
    <t>10.1111/j.1748-7692.1991.tb00553.x</t>
  </si>
  <si>
    <t>EX930</t>
  </si>
  <si>
    <t>WOS:A1991EX93000008</t>
  </si>
  <si>
    <t>MAUGERI, TL; BRUNI, V; POMAR, MLCA</t>
  </si>
  <si>
    <t>ON THE CHARACTERISTICS OF THE MICROFLORA IN THE TERRA-NOVA BAY WATERS (ANTARCTICA)</t>
  </si>
  <si>
    <t>MICROBIOLOGICA</t>
  </si>
  <si>
    <t>ANTARCTIC SEAWATER; MICROBIAL DENSITY; PICOPLANKTON; BACTERIAL GENERA</t>
  </si>
  <si>
    <t>Microbial studies on the marine Antarctic are still limited. These are the first results of the bio-oceanographic expedition (1987/88) that also carried out microbiological researches in the seawater of the Terra Nova Bay. Cellular densities were obtained by direct microscopic and cultural methods. The direct counts evaluate the size fraction of planktonic cells called picoplankton (all cells between 2-mu-m and 0.2-mu-m diameter). The cultural counts of aerobic heterotrophic bacteria were performed on Marine Agar 2216 (Difco) incubated at 4-degrees-C for 1-3 weeks. The effect of temperature on the growth and certain activities of the isolates were studied. The cellular densities and the genera of isolated bacteria are similar to those obtained in other seas. The percentage of unidentified strains is high (31.2%). The isolated bacteria are psychrotolerant, according to Morita (1985).</t>
  </si>
  <si>
    <t>MAUGERI, TL (corresponding author), UNIV MESSINA,DIPARTIMENTO BIOL ANIM &amp; ECOL MARINA,CONTRADA PAPARDO 31,I-98166 MESSINA,ITALY.</t>
  </si>
  <si>
    <t>LUIGI PONZIO E FIGLIO</t>
  </si>
  <si>
    <t>PAVIA</t>
  </si>
  <si>
    <t>VIA D DA CATALOGNA 1/3, 27100 PAVIA, ITALY</t>
  </si>
  <si>
    <t>1121-7138</t>
  </si>
  <si>
    <t>Microbiologica</t>
  </si>
  <si>
    <t>EX591</t>
  </si>
  <si>
    <t>WOS:A1991EX59100009</t>
  </si>
  <si>
    <t>DOYLE, P; WHITHAM, AG</t>
  </si>
  <si>
    <t>TYSON, RV; PEARSON, TH</t>
  </si>
  <si>
    <t>PALEOENVIRONMENTS OF THE NORDENSKJOLD FORMATION - AN ANTARCTIC LATE JURASSIC EARLY CRETACEOUS BLACK SHALE-TUFF SEQUENCE</t>
  </si>
  <si>
    <t>MODERN AND ANCIENT CONTINENTAL SHELF ANOXIA</t>
  </si>
  <si>
    <t>GEOLOGICAL SOCIETY SPECIAL PUBLICATION</t>
  </si>
  <si>
    <t>MEETING ON MODERN AND ANCIENT CONTINENTAL SHELF ANOXIA</t>
  </si>
  <si>
    <t>MAY 17-19, 1989</t>
  </si>
  <si>
    <t>LONDON, ENGLAND</t>
  </si>
  <si>
    <t>GEOLOGICAL SOC PUBLISHING HOUSE</t>
  </si>
  <si>
    <t>BATH</t>
  </si>
  <si>
    <t>0-903317-67-2</t>
  </si>
  <si>
    <t>GEOL SOC SPEC PUBL</t>
  </si>
  <si>
    <t>10.1144/GSL.SP.1991.058.01.25</t>
  </si>
  <si>
    <t>Ecology; Geology; Marine &amp; Freshwater Biology; Oceanography</t>
  </si>
  <si>
    <t>Environmental Sciences &amp; Ecology; Geology; Marine &amp; Freshwater Biology; Oceanography</t>
  </si>
  <si>
    <t>BV18F</t>
  </si>
  <si>
    <t>WOS:A1991BV18F00025</t>
  </si>
  <si>
    <t>KENNEDY, H; SUTHERLAND, A; VOELKER, R; STJOHN, J</t>
  </si>
  <si>
    <t>MARINE TECHNOL SOC</t>
  </si>
  <si>
    <t>SCIENCE FEATURES OF THE NEW UNITED-STATES ANTARCTIC RESEARCH VESSEL WITH ICEBREAKING CAPABILITY - PALMER,NATHANIEL,B.</t>
  </si>
  <si>
    <t>MTS 91 - AN OCEAN COOPERATIVE : INDUSTRY, GOVERNMENT &amp; ACADEMIA PROCEEDINGS, VOLS 1 AND 2</t>
  </si>
  <si>
    <t>CONF OF THE MARINE TECHNOLOGY SOC ( MTS 91 ) - AN OCEAN COOPERATIVE : INDUSTRY, GOVERNMENT &amp; ACADEMIA</t>
  </si>
  <si>
    <t>NOV 10-14, 1991</t>
  </si>
  <si>
    <t>NEW ORLEANS, LA</t>
  </si>
  <si>
    <t>MARINE TECHNOLOGY SOC</t>
  </si>
  <si>
    <t>0-933957-06-8</t>
  </si>
  <si>
    <t>Engineering, Civil; Geosciences, Multidisciplinary; Oceanography; Water Resources</t>
  </si>
  <si>
    <t>Engineering; Geology; Oceanography; Water Resources</t>
  </si>
  <si>
    <t>BV85J</t>
  </si>
  <si>
    <t>WOS:A1991BV85J00004</t>
  </si>
  <si>
    <t>DECRAEMER, W</t>
  </si>
  <si>
    <t>REVISION OF EPSILONEMA SPECIES FROM ANTARCTICA DESCRIBED BY STEINER (1931) (NEMATA)</t>
  </si>
  <si>
    <t>TAXONOMY; MORPHOLOGY; EPSILONEMA; ANTARCTICA; FREE-LIVING NEMATODES</t>
  </si>
  <si>
    <t>This study deals with Epsilonema species from Antarctica. A revision was made of epsilonematids from the German South Polar Expedition of 1901-1903 described by Steiner (1931). It is based on type specimens from Steiner's collection and on material from the U.S. Antarctic Research Program 1969-1970. Two Epsilonema species: E. cyrtum Steiner, 1931 and E. docidocricum Steiner, 1931) Lorenzen, 1973 were identified. E. docidocricum is re-established as a valid species, characterized by a striated ornamentation of the body cuticle, 151-173 body rings, amphidial fovea without sexual dimorphism in shape and dimensions and situated posteriorly on the head, and in the male by the lack of copulatory corns. E. cyrtum is redescribed.</t>
  </si>
  <si>
    <t>DECRAEMER, W (corresponding author), KONINKLIJK BELGISCH INST NATUURWETENSCHAPPEN,DEPT INVERTEBRATES,VAUTIERSTR 29,B-1040 BRUSSELS,BELGIUM.</t>
  </si>
  <si>
    <t>Decraemer, Wilfrida/AAD-2639-2020</t>
  </si>
  <si>
    <t>10.1163/187529291X00033</t>
  </si>
  <si>
    <t>FJ810</t>
  </si>
  <si>
    <t>WOS:A1991FJ81000003</t>
  </si>
  <si>
    <t>BLACKBURN, N; TAYLOR, RH; WILSON, PR</t>
  </si>
  <si>
    <t>AN INTERPRETATION OF THE GROWTH OF THE ADELIE PENGUIN ROOKERY AT CAPE ROYDS, 1955-1990</t>
  </si>
  <si>
    <t>NEW ZEALAND JOURNAL OF ECOLOGY</t>
  </si>
  <si>
    <t>ADELIE PENGUIN; PYGOSCELIS-ADELIAE; CAPE ROYDS; ROSS SEA; POPULATION TRENDS; POPULATION DYNAMICS; COMPUTER SIMULATION; HUMAN IMPACTS; ANTARCTIC WHALING; CLIMATIC CHANGE</t>
  </si>
  <si>
    <t>The population dynamics of the Cape Royds rookery were modelled by computer, in order to determine the probable causes of the dramatic increase since 1980 in the numbers of Adelie penguins, Pygoscelis adeliae, breeding in the Ross Sea region, Antarctica. Variations in the extent of sea-ice around the rookery during incubation and chick rearing cannot feasibly explain the population increase and another factor or event must be introduced, which increases chick production per breeding pair and decreases adult mortality. The timing of the event is critical and rules out the cessation of human impacts or the depletion of competing baleen whales as causal factors. The event is seen as most probably the result of a recent warming of the Ross Sea climate.</t>
  </si>
  <si>
    <t>DSIR,NELSON,NEW ZEALAND</t>
  </si>
  <si>
    <t>BLACKBURN, N (corresponding author), AARHUS UNIV,INST DATAL,DK-8000 AARHUS C,DENMARK.</t>
  </si>
  <si>
    <t>NEW ZEALAND ECOL SOC</t>
  </si>
  <si>
    <t>CHRISTCHURCH</t>
  </si>
  <si>
    <t>PO BOX 25178, CHRISTCHURCH, NEW ZEALAND</t>
  </si>
  <si>
    <t>0110-6465</t>
  </si>
  <si>
    <t>NEW ZEAL J ECOL</t>
  </si>
  <si>
    <t>N. Z. J. Ecol.</t>
  </si>
  <si>
    <t>HA888</t>
  </si>
  <si>
    <t>WOS:A1991HA88800003</t>
  </si>
  <si>
    <t>LUCKENS, PA</t>
  </si>
  <si>
    <t>DISTRIBUTION, GROWTH-RATE, AND DEATH FROM OCTOPOD AND GASTROPOD PREDATION OF TAWERA-BOLLONSI (BIVALVIA, VENERIDAE) AT THE AUCKLAND ISLANDS</t>
  </si>
  <si>
    <t>NEW ZEALAND JOURNAL OF MARINE AND FRESHWATER RESEARCH</t>
  </si>
  <si>
    <t>TAWERA-BOLLONSI; BIVALVIA; VENERIDAE; DISTRIBUTION; SIZE FREQUENCY; GROWTH; OCTOPUS PREDATION; GASTROPOD PREDATION; SUB-ANTARCTIC; AUCKLAND ISLANDS</t>
  </si>
  <si>
    <t>Tawera bollonsi, originally described from five valves whose colour suggested their derivation from a comparatively late fossiliferous deposit, is a common bivalve living at the Auckland Islands. Discoloration occurs during life and not after death. Its shell is more inflated than in any other Tawera species. It lives in mud, sandy mud, and fine sand in the inlets and harbours, often with the crustaceans Callianassa filholi and Heterosquilla tricarinata and the bivalve Chione aucklandica. The size frequency of both living specimens and valves is bimodal. For the living specimens the main peak is at 6-8 mm, with a secondary peak at 38-40 mm. The main peak for valves is at 25-37 mm with a secondary peak at 5 mm. Growth rate is very variable and may be genetically determined. Predation rates for both octopus and gastropod predation varied considerably but, with one exception, were less than 20%. Octopus predation, not previously been reported from waters as cold as the subantarctic Auckland Islands, is a more common cause of death than gastropod predation.</t>
  </si>
  <si>
    <t>LUCKENS, PA (corresponding author), NEW ZEALAND OCEANOG INST,DSIR MARINE &amp; FRESHWATER RES,WELLINGTON,NEW ZEALAND.</t>
  </si>
  <si>
    <t>SIR PUBLISHING</t>
  </si>
  <si>
    <t>WELLINGTON</t>
  </si>
  <si>
    <t>PO BOX 399, WELLINGTON, NEW ZEALAND</t>
  </si>
  <si>
    <t>0028-8330</t>
  </si>
  <si>
    <t>NEW ZEAL J MAR FRESH</t>
  </si>
  <si>
    <t>N. Z. J. Mar. Freshw. Res.</t>
  </si>
  <si>
    <t>10.1080/00288330.1991.9516477</t>
  </si>
  <si>
    <t>GP598</t>
  </si>
  <si>
    <t>WOS:A1991GP59800004</t>
  </si>
  <si>
    <t>VERHEYDEN, C; JOUVENTIN, P</t>
  </si>
  <si>
    <t>OVER-WINTERING STRATEGIES OF THE LESSER SHEATHBILL CHIONIS-MINOR IN AN IMPOVERISHED AND INSULAR ENVIRONMENT</t>
  </si>
  <si>
    <t>OECOLOGIA</t>
  </si>
  <si>
    <t>CHIONIS MINOR; OVER-WINTERING STRATEGY; FORAGING BEHAVIOR; INTRASPECIFIC COMPETITION; CHANGING ENVIRONMENT</t>
  </si>
  <si>
    <t>MARION-ISLAND; FORAGING BEHAVIOR; AGE; SURVIVAL; SIZE; ECOLOGY; PAIR</t>
  </si>
  <si>
    <t>The Lesser Sheathbill Chionis minor is an opportunistic predator and scavenger that breeds on sub-Antarctic islands during the summer season, when many other seabirds are present, especially penguins on which it is kleptoparasitic. It is a poor flyer and over-winters on its breeding grounds, where it faces a diminished food supply and low temperatures. Its foraging behaviour was suspected to be plastic enough to respond to such a variable environment, and we show how this species enlarged its niche to survive in winter. Population movements, dietary changes and monthly weight gains were quantified during a 13-month period of observation. Mortality rates, calculated over a 19-year period of banding, appeared to be age dependent: they decrease, due to competition, from juveniles to subadults, adult non-breeders, and breeders. One of the survival strategies described here is, to our knowledge, unique among birds. After the Crested Penguin colonies have been deserted, some adult sheathbills (mainly females) remained territorial, extending their territory size and diet while their partners moved to previously undefended zones in King Penguin colonies (permanent and large in the Crozet archipelago), where they competed for a winter territory and subsequently associated with another mate. After this winter mating, mobile sheathbills returned the following summer to their breeding territory and previous mate.</t>
  </si>
  <si>
    <t>CNRS, CTR ETUDES BIOL CHIZE, F-79360 BEAUVOIR SUR NIORT, FRANCE.</t>
  </si>
  <si>
    <t>0029-8549</t>
  </si>
  <si>
    <t>1432-1939</t>
  </si>
  <si>
    <t>Oecologia</t>
  </si>
  <si>
    <t>10.1007/BF00317400</t>
  </si>
  <si>
    <t>FD564</t>
  </si>
  <si>
    <t>WOS:A1991FD56400020</t>
  </si>
  <si>
    <t>BERGMANS, M; DAHMS, HU; SCHMINKE, HK</t>
  </si>
  <si>
    <t>AN R-STRATEGIST IN ANTARCTIC PACK ICE</t>
  </si>
  <si>
    <t>SEA-ICE FAUNA; COPEPOD; LIFE HISTORY; TEMPERATURE COMPENSATION; POLAR BIOLOGY</t>
  </si>
  <si>
    <t>WEDDELL SEA ANTARCTICA; EUTERPINA-ACUTIFRONS COPEPODA; LIFE-HISTORY; HARPACTICOIDA CRUSTACEA; MICROBIAL COMMUNITIES; GROWTH; TEMPERATURE; SELECTION; ABUNDANCE; REPRODUCTION</t>
  </si>
  <si>
    <t>The Antarctic copepod Drescheriella glacialis, an inhabitant of sea ice, is the first polar invertebrate metazoan to have been cultured throughout its life cycle. We describe its demographic characteristics on the basis of a laboratory cohort study and correlative field data. When compared to its closest temperate-zone relatives, D. glacialis shows temperature compensation of developmental and reproductive rates. A genuine r-strategist in every respect, it does not fit established trends for Antarctic invertebrates but appears well adapted to the peculiar spatio-temporal variability of the sea ice habitat.</t>
  </si>
  <si>
    <t>UNIV OLDENBURG, FACHBEREICH 7, ARTBEITSGRP ZOOMORPHOL, W-2900 OLDENBURG, GERMANY</t>
  </si>
  <si>
    <t>Carl von Ossietzky Universitat Oldenburg</t>
  </si>
  <si>
    <t>10.1007/BF00317594</t>
  </si>
  <si>
    <t>FK488</t>
  </si>
  <si>
    <t>WOS:A1991FK48800001</t>
  </si>
  <si>
    <t>MCINNES, SJ</t>
  </si>
  <si>
    <t>NOTES ON TARDIGRADE FROM THE PYRENEES, INCLUDING ONE NEW SPECIES</t>
  </si>
  <si>
    <t>PEDOBIOLOGIA</t>
  </si>
  <si>
    <t>TARDIGRADA; SPANISH PYRENEES; MOSS; LICHEN</t>
  </si>
  <si>
    <t>Ten species of tardigrades, described in full, were extracted from 11 samples of moss and lichen, collected from two geologically dissimilar sites in the high Spanish Pyrenees. Two species, Macrobiotus hibernicus J. MURRAY, 1911, and Hypsibious novemcinctus MARCUS, 1936, are new to the Spanish lists, and one species Macrobiotus baltatus is new to science. The literature regarding tardigrades in the Pyrenees indicates this is a poorly studied region. Observations suggest that physical topography does not affect the spread of tardigrade species, though some species are restricted by the geology.</t>
  </si>
  <si>
    <t>MCINNES, SJ (corresponding author), BRITISH ANTARCTIC SURVEY, NAT ENVIRONM RES COUNCIL, HIGH CROSS, MADINGLEY RD, CAMBRIDGE CB3 0ET, ENGLAND.</t>
  </si>
  <si>
    <t>McInnes, Sandra/AAN-4773-2020</t>
  </si>
  <si>
    <t>McInnes, Sandra/0000-0003-3403-9379</t>
  </si>
  <si>
    <t>ELSEVIER GMBH, URBAN &amp; FISCHER VERLAG</t>
  </si>
  <si>
    <t>OFFICE JENA, P O BOX 100537, 07705 JENA, GERMANY</t>
  </si>
  <si>
    <t>0031-4056</t>
  </si>
  <si>
    <t>Pedobiologia</t>
  </si>
  <si>
    <t>Ecology; Soil Science</t>
  </si>
  <si>
    <t>Environmental Sciences &amp; Ecology; Agriculture</t>
  </si>
  <si>
    <t>FA195</t>
  </si>
  <si>
    <t>WOS:A1991FA19500002</t>
  </si>
  <si>
    <t>FILY, M; BENOIST, JP</t>
  </si>
  <si>
    <t>HUNT, JJ</t>
  </si>
  <si>
    <t>LARGE-SCALE STUDY OF THE MICROWAVE SIGNATURE OF THE ANTARCTIC ICE-SHEET</t>
  </si>
  <si>
    <t>PHYSICAL MEASUREMENTS AND SIGNATURES IN REMOTE SENSING, VOLS 1 AND 2: 5TH INTERNATIONAL COLLOQUIUM</t>
  </si>
  <si>
    <t>ESA SPECIAL PUBLICATIONS</t>
  </si>
  <si>
    <t>5TH INTERNATIONAL COLLOQUIUM ON PHYSICAL MEASUREMENTS AND SIGNATURES IN REMOTE SENSING</t>
  </si>
  <si>
    <t>JAN 14-18, 1991</t>
  </si>
  <si>
    <t>COURCHEVEL, FRANCE</t>
  </si>
  <si>
    <t>MICROWAVE RADIOMETRY; SNOW; ANTARCTIC ICE SHEET; SMMR</t>
  </si>
  <si>
    <t>EUROPEAN SPACE AGENCY</t>
  </si>
  <si>
    <t>92-9092-118-8</t>
  </si>
  <si>
    <t>ESA SP PUBL</t>
  </si>
  <si>
    <t>Astronomy &amp; Astrophysics; Engineering, Electrical &amp; Electronic; Geography; Geosciences, Multidisciplinary</t>
  </si>
  <si>
    <t>Astronomy &amp; Astrophysics; Engineering; Geography; Geology</t>
  </si>
  <si>
    <t>BU58Z</t>
  </si>
  <si>
    <t>WOS:A1991BU58Z00069</t>
  </si>
  <si>
    <t>SURDYK, S; FILY, M</t>
  </si>
  <si>
    <t>COMPARISON BETWEEN THE OBSERVED MICROWAVE SPECTRAL SIGNATURES OVER THE ANTARCTIC ICE-SHEET AND A SNOW EMISSIVITY MODEL</t>
  </si>
  <si>
    <t>SMMR; ANTARCTIC ICE SHEET; MICROWAVE; EMISSIVITY MODEL</t>
  </si>
  <si>
    <t>WOS:A1991BU58Z00070</t>
  </si>
  <si>
    <t>ARCHER, SD; JOHNSTON, IA</t>
  </si>
  <si>
    <t>DENSITY OF CRISTAE AND DISTRIBUTION OF MITOCHONDRIA IN THE SLOW MUSCLE-FIBERS OF ANTARCTIC FISH</t>
  </si>
  <si>
    <t>PHYSIOLOGICAL ZOOLOGY</t>
  </si>
  <si>
    <t>MAMMALIAN RESPIRATORY SYSTEM; SKELETAL-MUSCLES; PAGOTHENIA-BORCHGREVINKI; CHAENOCEPHALUS-ACERATUS; NOTOTHENIA-NEGLECTA; ADAPTIVE VARIATION; ENERGETIC DEMAND; DIFFERENTIATION; ACCLIMATION; METABOLISM</t>
  </si>
  <si>
    <t>Muscle capillary supply, mitochondrial distribution, and the surface density of mitochondrial cristae have been determined in the pectoral fin adductor profundis muscles of fish that use a labriform mode of locomotion. Species studied were the hemoglobinless Antarctic icefishes Chaenocephalus aceratus and Champsocephalus gunnari, the red-blooded Antarctic fishes Notothenia gibberifrons and Psilodraco breviceps, and the Northern Hemisphere temperate-water fish Callionymus lyra. The volume density of mitochondria in slow-twitch fibers decreased in the order C. gunnari (0.51) &gt; C. aceratus (0.49) &gt; P. breviceps (0.46) &gt; N. gibberifrons (0.25). Surface densities of mitochondrial cristae were lower in C. gunnari (25.2-mu-m2-mu-m-3) and C. aceratus (28.2-mu-m2-mu-3) than in the red-blooded species (32.2-37.0-mu-m2-mu-m-3). This is consistent with the observation that O2 consumption per unit volume of mitochondria is lower in the hemoglobinless species. The density of mitochondria adjacent to capillaries is not significantly different from that in the central core of fibers in C. aceratus. This suggests that slow muscle fibers are not diffusion limited for O2 in species lacking hemoglobin and myoglobin. The high and homogenous distribution of mitochondria in Antarctic fish results in low values for the mean free spacing of mitochondria (1.04-2.96-mu-m) relative to temperature species. This may represent an adaptation to overcome the effects of low temperature on the diffusion of metabolites between capillaries and mitochondria and between mitochondria and myofibrils.</t>
  </si>
  <si>
    <t>UNIV ST ANDREWS,GATTY MARINE LAB,DEPT BIOL &amp; PRECLIN MED,ST ANDREWS KY16 8LB,FIFE,SCOTLAND</t>
  </si>
  <si>
    <t>Archer, Stephen D/D-2011-2010; Johnston, Ian A/D-6592-2013; Johnston, Ian A./AAE-2044-2019; Archer, Stephen/H-5490-2012</t>
  </si>
  <si>
    <t>Archer, Stephen/0000-0001-6054-2424</t>
  </si>
  <si>
    <t>UNIV CHICAGO PRESS</t>
  </si>
  <si>
    <t>5720 S WOODLAWN AVE, CHICAGO, IL 60637</t>
  </si>
  <si>
    <t>0031-935X</t>
  </si>
  <si>
    <t>PHYSIOL ZOOL</t>
  </si>
  <si>
    <t>Physiol. Zool.</t>
  </si>
  <si>
    <t>10.1086/physzool.64.1.30158522</t>
  </si>
  <si>
    <t>FE242</t>
  </si>
  <si>
    <t>WOS:A1991FE24200013</t>
  </si>
  <si>
    <t>BOYD, IL; DUCK, CD</t>
  </si>
  <si>
    <t>MASS CHANGES AND METABOLISM IN TERRITORIAL-MALE ANTARCTIC FUR SEALS (ARCTOCEPHALUS-GAZELLA)</t>
  </si>
  <si>
    <t>GREY SEAL; HALICHOERUS-GRYPUS; PHOCA-GROENLANDICA; ELEPHANT SEAL; HARP SEALS; ENERGETICS; BEHAVIOR; WATER; LACTATION; ANIMALS</t>
  </si>
  <si>
    <t>Energy expenditure of fasting territorial male Antarctic fur seals at South Georgia was measured by mass loss and analysis of carcass composition using tritium dilution in 1987 and 1988. Mean mass loss was 1.52 +/- 0.04 kg . d-1, mean length of territory tenure was 30.7 +/- 2.21 d, mean mass at the start of tenure was 188.0 +/- 1.92 kg; there were no differences between the two years (P &gt; 0.1). Mass loss was 53.8% fat (80% of which was from blubber), 36% water, and 10.2% protein. Fat accounted for 91.6% of energy expenditure, the remainder being from protein. Energy expenditure was 42.1 +/- 2.34 MJ . d-1, or 3.16 +/- 0.34 W . kg-1, which is 3.3 times the predicted basal metabolic rate. Large body size in male compared to female fur seals may be related to the energy requirements of territoriality, but only in 1988 was there a significant correlation between starting mass and duration of tenure. This suggests that energy reserves are only one of several factors influencing tenure duration. Male fur seals are composed of 24% fat when they arrive at the breeding grounds, which is lower than for most other pinnipeds that fast through an extended period ashore.</t>
  </si>
  <si>
    <t>BOYD, IL (corresponding author), NERC,BRITISH ANTARCTIC SURVEY,HIGH CROSS,MADINGLEY RD,CAMBRIDGE CB3 0ET,ENGLAND.</t>
  </si>
  <si>
    <t>10.1086/physzool.64.1.30158530</t>
  </si>
  <si>
    <t>WOS:A1991FE24200021</t>
  </si>
  <si>
    <t>NICHOLS, PD; SKERRATT, JH; DAVIDSON, A; BURTON, H; MCMEEKIN, TA</t>
  </si>
  <si>
    <t>LIPIDS OF CULTURED PHAEOCYSTIS-POUCHETII - SIGNATURES FOR FOOD-WEB, BIOGEOCHEMICAL AND ENVIRONMENTAL-STUDIES IN ANTARCTICA AND THE SOUTHERN-OCEAN</t>
  </si>
  <si>
    <t>PHYTOCHEMISTRY</t>
  </si>
  <si>
    <t>PHAEOCYSTIS-POUCHETII; PRYMNESIOPHYTE; LIPIDS; FATTY ACIDS; STEROLS; PIGMENTS</t>
  </si>
  <si>
    <t>ICE DIATOM COMMUNITIES; SEA-ICE; SPRING BLOOM; TROPHIC FATE; WEDDELL SEA; IRISH SEA; NORTH-SEA; PACK ICE; PHYTOPLANKTON; MARINE</t>
  </si>
  <si>
    <t>The lipid, fatty acid, sterol and pigment composition of cultured Phaeocystis pouchetii were analysed by capillary GC, GC-MS, TLC-FID and HPLC. Polar lipids were the dominant class. Significant variation occurred between strains in the amount of lipid per cell; lipid content varied from 3.5 pg/cell for the axenic spherical colony forming strain Al-3, to 8.2 pg/cell for the largely flagellate strain DE10 and 7.7 pg/cell for the benthic strain. The dominant sterol was 24-methylcholesta-5,22E-dien-3-beta-ol irrespective of culture age or life stage composition. The major fatty acids for strain Al-3 were: 16:0, 18:1-omega-9c, 14:0 and 18:0, while profiles for strains DE10 and Al-4 contained 14:0, 16:0, 18:1-omega-9c and 18:0. The essential fatty acids 20:5-omega-3 and 22:6-omega-3 were only minor or trace components, demonstrating the poor nutritional quality (with respect to fatty acids) of Phaeocystis to Antarctic grazers. However, the lipid and fatty acid content of the strains indicate that the flagellate stage is of greater nutritional value than the free floating colonies, and that the flagellate and benthic colonial stages are most biochemically alike. The major pigments in all strains were chlorophylls a and c 19'-hexanoyloxyfucoxanthin. Minor carotenoids detected were 19'-butanoyloxyfucoxanthin, fucoxanthin, diadinoxanthin and diatoxanthin. Small variations were observed between cultures. One major difference was that zeaxanthin was the second most abundant carotenoid in the stationary phase culture of strain Al-4. It will not be possible to use any single lipid or pigment component as a signature for Phaeocystis as not surprisingly, considerable overlap occurs between profiles observed for Phaeocystis and members of other algal groups. It is highly likely, however, that the use of component ratios for selected lipids and pigments will be of considerable use in estimating a Phaeocystis contribution to environmental samples.</t>
  </si>
  <si>
    <t>AUSTRALIAN ANTARCTIC DIV,KINGSTON,TAS 7050,AUSTRALIA; UNIV TASMANIA,DEPT AGR SCI,ACAM,HOBART,TAS 7001,AUSTRALIA; UNIV TASMANIA,IASOS,HOBART,TAS 7001,AUSTRALIA</t>
  </si>
  <si>
    <t>Australian Antarctic Division; University of Tasmania; University of Tasmania</t>
  </si>
  <si>
    <t>NICHOLS, PD (corresponding author), CSIRO,DIV OCEANOG,GPO BOX 1538,HOBART,TAS 7001,AUSTRALIA.</t>
  </si>
  <si>
    <t>Skerratt, Jennifer/F-2010-2015; Nichols, Peter D/C-5128-2011; skerratt, jennifer/N-4313-2019</t>
  </si>
  <si>
    <t>Skerratt, Jennifer/0000-0001-9023-4692; skerratt, jennifer/0000-0001-9023-4692</t>
  </si>
  <si>
    <t>0031-9422</t>
  </si>
  <si>
    <t>Phytochemistry</t>
  </si>
  <si>
    <t>10.1016/0031-9422(91)83177-M</t>
  </si>
  <si>
    <t>Biochemistry &amp; Molecular Biology; Plant Sciences</t>
  </si>
  <si>
    <t>GJ020</t>
  </si>
  <si>
    <t>WOS:A1991GJ02000006</t>
  </si>
  <si>
    <t>KARLSTAM, B; VINCENT, J; JOHANSSON, B; BRYNO, C</t>
  </si>
  <si>
    <t>A SIMPLE PURIFICATION METHOD OF SQUEEZED KRILL FOR OBTAINING HIGH-LEVELS OF HYDROLYTIC ENZYMES</t>
  </si>
  <si>
    <t>PREPARATIVE BIOCHEMISTRY</t>
  </si>
  <si>
    <t>The raw material originating from freshly caught Antarctic krill (E. superba) was processed by centrifugation and then immediately frozen. This squeezed fluid adjusted to pH 7 was subjected to spontaneous autolysis by storing at different temperatures (20-45-degrees-C) and times (10-48 h). The autolyzed material resulted in 3 distinct phases after high speed centrifugation. The intermediate phase (water-phase) was collected and concentrated by membrane filtration. The high-molecular-weight substances (&gt; 10 000 Daltons) were further purified by ion-exchange chromatography and eluted by a salt gradient. In this matter a bulk enzymatic material from krill can be efficiently obtained for further purification of different hydrolytic enzymes (peptide hydrolases/carbohydrases).</t>
  </si>
  <si>
    <t>KARLSTAM, B (corresponding author), KABI PHARMACIA THERAPEUT,DEPT BIOCHEM,S-75182 UPPSALA,SWEDEN.</t>
  </si>
  <si>
    <t>MARCEL DEKKER INC</t>
  </si>
  <si>
    <t>270 MADISON AVE, NEW YORK, NY 10016</t>
  </si>
  <si>
    <t>0032-7484</t>
  </si>
  <si>
    <t>PREP BIOCHEM</t>
  </si>
  <si>
    <t>Prep. Biochem.</t>
  </si>
  <si>
    <t>10.1080/10826069108018576</t>
  </si>
  <si>
    <t>GW408</t>
  </si>
  <si>
    <t>WOS:A1991GW40800006</t>
  </si>
  <si>
    <t>GILLINGHAM, PR</t>
  </si>
  <si>
    <t>PROSPECTS FOR AN ANTARCTIC OBSERVATORY</t>
  </si>
  <si>
    <t>PROCEEDINGS ASTRONOMICAL SOCIETY OF AUSTRALIA</t>
  </si>
  <si>
    <t>5TH ASIAN-PACIFIC REGIONAL ASTRONOMY MEETING</t>
  </si>
  <si>
    <t>JUL 16-20, 1990</t>
  </si>
  <si>
    <t>UNIV NEW SOUTH WALES, SYDNEY, AUSTRALIA</t>
  </si>
  <si>
    <t>UNIV NEW SOUTH WALES</t>
  </si>
  <si>
    <t>Following a 1989 USA conference on Astrophysics from Antarctica, a number of proposals have been advanced to exploit the great astronomical potential of this region. The most interesting is for an international station at a new site chosen for optimum astronomical performance. Near the highest point of the ice plateau (where the pressure altitude is about 5000 m), the extremely dry cold atmosphere will allow effective observation through many wavelength ranges currently inaccessible from the ground. There is also reason to believe that better seeing than is otherwise obtainable from the Earth's surface may be achievable. Astronomers interested in future Antarctic observing should co-operate in presenting cases to their governments for support facilities there.</t>
  </si>
  <si>
    <t>GILLINGHAM, PR (corresponding author), ANGLO AUSTRALIAN TELESCOPE,COONABARABRAN,NSW 2357,AUSTRALIA.</t>
  </si>
  <si>
    <t>0066-9997</t>
  </si>
  <si>
    <t>P ASTRON SOC AUST</t>
  </si>
  <si>
    <t>Proc. Astron. Soc. Aust.</t>
  </si>
  <si>
    <t>10.1017/S1323358000024875</t>
  </si>
  <si>
    <t>HA900</t>
  </si>
  <si>
    <t>WOS:A1991HA90000014</t>
  </si>
  <si>
    <t>YANAI, K</t>
  </si>
  <si>
    <t>GABBROIC METEORITE ASUKA-31 - PRELIMINARY EXAMINATION OF A NEW-TYPE OF LUNAR METEORITE IN THE JAPANESE COLLECTION OF ANTARCTIC METEORITES</t>
  </si>
  <si>
    <t>PROCEEDINGS OF LUNAR AND PLANETARY SCIENCE</t>
  </si>
  <si>
    <t>A new type of lunar meteorite was discovered at a new site of meteorite concentration in Antarctica by the Japanese Expedition Party in December 1988. Antarctic meteorite Asuka-31 (tentative name) is an unbrecciated, coarse-grained gabbro, and is covered with a shiny black fusion crust. Asuka-31 is a new type of lunar meteorite and also a new lunar rock type, with gabbroic texture, that might have originated from the lunar mare regions. The bulk composition of Asuka-31 is similar to Apollo 15 pigeonite basalts (low-Ti ) and Luna 24 and Apollo 17 very-low-Ti (VLT) lunar mare basalts in bulk chemistry and mineral composition in spite of their quite different lithologies. The oxygen isotopic chemistry confirms a lunar origin for Asuka-31. However, there is no precise evidence of the genetic relationship between Asuka-31 and lunar mare basalts except for their compositional similarities. Asuka-31 might be essentially different from all known lunar rock types. Asuka-31 appears to be a previously unknown rock type from the Moon. and its discovery strongly suggests that the variety of lunar meteorites and lunar rock types is greater than that collected previously. This is the first report on the Asuka-31 gabbroic meteorite, which is one of several lunar meteorites collected from the Asuka area, where there are many unique specimens that have not been processed.</t>
  </si>
  <si>
    <t>YANAI, K (corresponding author), NATL INST POLAR RES,DEPT METEORITES,9-10 KAGA 1-CHOME,ITABASHI KU,TOKYO 173,JAPAN.</t>
  </si>
  <si>
    <t>LUNAR AND PLANETARY INST</t>
  </si>
  <si>
    <t>HOUSTON</t>
  </si>
  <si>
    <t>3600 BAY AREA BLVD, HOUSTON, TX 77058</t>
  </si>
  <si>
    <t>0270-9511</t>
  </si>
  <si>
    <t>P LUNAR PLANET SCI</t>
  </si>
  <si>
    <t>MG413</t>
  </si>
  <si>
    <t>WOS:A1991MG41300020</t>
  </si>
  <si>
    <t>SEARS, DWG; HASAN, FA; BATCHELOR, JD; LU, J</t>
  </si>
  <si>
    <t>CHEMICAL AND PHYSICAL STUDIES OF TYPE-3 CHONDRITES .11. METAMORPHISM, PAIRING, AND BRECCIATION OF ORDINARY CHONDRITES</t>
  </si>
  <si>
    <t>UNEQUILIBRATED ORDINARY CHONDRITES; EQUILIBRATED ORDINARY CHONDRITES; DHAJALA H3.8 CHONDRITE; THERMO-LUMINESCENCE; REHEATING HISTORY; NEW-MEXICO; METEORITES; ORIGIN; SHOCK; CLASSIFICATION</t>
  </si>
  <si>
    <t>Induced thermoluminescence (TL) data for 69 type 3 ordinary chondrites have been obtained. With updated literature data, this brings to 125 the number of type 3 chondrites for which TL data are available, probably around 106 when pairing among Antarctic samples is taken into account. The data are used, with literature data for olivine heterogeneity, carbon content, and inert-gas content, to assign the meteorites to petrographic types. Brecciation is common among type 3 ordinary chondrites, and petrographic and inert-gas data indicate that several are regolith breccias. However, it is unusual for clasts from a single breccia to differ by more than 0.4 in petrologic type. In agreement with earlier work, the new data produce two clusters on a TL peak temperature vs. TL peak width plot, with type 3.2-3.4 tending to plot in one cluster and type 3.6-3.9 in the other. The implications of this clustering for paleotemperatures have been previously discussed. and recent data from other paleothermometry techniques generally confirm the temperatures of 500-degrees-600-degrees-C for type 3.5 suggested by the TL data. H3 chondrites show higher TL sensitivities than L3 and LL3 chondrites, so that most of the type &lt;3.4 samples are L or LL. chondrites, while, except for two splits from the ALHA81251 breccia (one of 3.2 and one of type 3.4), the most primitive H chondrite is type 3.5. This trend is probably not due to different accretion times or burial depths, but is due to differences in the physical properties of the three classes. Differences in physical properties may be more important than accretion times and burial depths in determining the thermal history of chondrites.</t>
  </si>
  <si>
    <t>SEARS, DWG (corresponding author), UNIV ARKANSAS, DEPT CHEM &amp; BIOCHEM, COSMOCHEM GRP, FAYETTEVILLE, AR 72701 USA.</t>
  </si>
  <si>
    <t>3600 BAY AREA BLVD, HOUSTON, TX 77058 USA</t>
  </si>
  <si>
    <t>WOS:A1991MG41300034</t>
  </si>
  <si>
    <t>HARVEY, RP; MAURETTE, M</t>
  </si>
  <si>
    <t>THE ORIGIN AND SIGNIFICANCE OF COSMIC DUST FROM THE WALCOTT-NEVE, ANTARCTICA</t>
  </si>
  <si>
    <t>LEWIS CLIFF; ICE TONGUE; SEDIMENT; SPHERULES; GREENLAND</t>
  </si>
  <si>
    <t>In four of six sediment samples returned from locations around the Walcott Neve area of Antarctica, a high concentration of large (&gt;250 mum) chondritic ablation spherules was found, averaging roughly 20 spherules per gram of bulk sediment. The origin of these concentrations of extraterrestrial debris appears to be similar to that of Antarctic meteorites; micrometeorites ablating out of blue ice are transported downwind and downslope by strong katabatic winds to the nearest aeolian sediment trap. In the Walcott Neve, these traps are the crests of moraines, weathering debris around boulders, and rough, exposed areas of snow. The Walcott Neve sediments compare favorably with other sources of cosmic dust. Their content of ablation spherules is identical to Greenland and Cap Prudhomme sediments, with the exception of a slightly higher proportion of high-Mg glassy spheres, a large number of &gt;500-mum-sized spherules, and a few extremely large (between 1 mm and 1 cm) ''minimeteorites.'' Most of the spherules are essentially unweathered; however, a great range in weathering is also observed, which may be related to the terrestrial age of the specimens. A disappointment has been the small number of ''unmelted'' micrometeorites that have been found, possibly due to camouflaging by local terrestrial debris.</t>
  </si>
  <si>
    <t>CSNSM,F-91405 ORSAY,FRANCE</t>
  </si>
  <si>
    <t>Universite Paris Saclay</t>
  </si>
  <si>
    <t>HARVEY, RP (corresponding author), UNIV PITTSBURGH,DEPT GEOL &amp; PLANETARY SCI,PITTSBURGH,PA 15260, USA.</t>
  </si>
  <si>
    <t>WOS:A1991MG41300041</t>
  </si>
  <si>
    <t>LONGHI, J</t>
  </si>
  <si>
    <t>COMPLEX MAGMATIC PROCESSES ON MARS - INFERENCES FROM THE SNC METEORITES</t>
  </si>
  <si>
    <t>SHERGOTTITE PARENT BODY; ISOTOPIC SYSTEMATICS; TRACE-ELEMENT; GEOCHEMICAL CHARACTERISTICS; PARTITION-COEFFICIENTS; MANTLE HETEROGENEITY; SILICATE LIQUIDS; PB SYSTEMATICS; SM-ND; BASALTS</t>
  </si>
  <si>
    <t>Comparison of the major-element, incompatible-trace-element, and isotopic compositions of the parent magmas of the SNC (shergottites-nakhlites-Chassigny) meteorites with eucritic, lunar, and terrestrial basalts shows that thier parent body (Mars) has a unique magmatic style. The major-element and isotopic compositions of the Nakhla and Chassigny meteorites (1.3 b.y.) suggest extensive melting of source regions with much stronger time-integrated light rare earth element (REE) depletions than those observed on Earth. The incompatible-element patterns of these magmas, however, indicate extremely strong enrichments of the light rare earth elements, suggestive of miniscule degrees of partial melting. Such compositional patterns are commonly found in basalts from terrestrial intraplate ocean islands (OIB), but relative enrichments are much greater in the martian magmas. Also, the Nakhla incompatible-element pattern (chondrite-normalized) shows prominent relative depletions of high-field-strength elements (HFSE), such as Ta, Nb, Hf, and Zr, that are not typically observed in OIB but are characteristic of island arc basalts (IAB). Closer examination of the depletions of the HFSE relative to the REE indicates that the martian pattern (Ta-Nb &gt; Hf-Zr) is actually more similar to that of terrestrial carbonatites than to LAB. Because of their low viscosity, carbonatitic magmas at the base of the melt zone would greatly facilitate the two-phase porous flow process proposed by McKenzie (1984, 1985) at melt fractions &lt;1%, and thus might also account for the strong REE fractionation when mixed at higher levels with more extensive silicate melts. Furthermore, CO2, which expands the orthopyroxene liquid field at high pressure, might account for the unusually high estimates of CaO in the Nakhla parent magma. The shergottites have incompatible-element patterns-depletion of the light-REE, positive-HFSE/REE anomalies-complementary to Nakhla that suggest they were generated from a source depleted in a Nakhla-like component. This complementary relation is considered with a younger age for the sherogttites such as 180 m.y. (Jones, 1986). If this young age is correct, then the Antarctic shergottites were generated by 2 Sm/Nd-enrichment process (fractional fusion?) and came to the martian surface relatively uncontaminated The classic shergottites (Shergotty and Zagami), however, also assimilated a long-term light-REE-enriched component that presumably is ancient crust. If this crust formed at approximately 4.4 b.y. and was complementary to the Nakhla source, then it had epsilon(Nd) approximately -20 at 180 m.y. ago. Also, this crust would have Sm/Nd approximately 0.15, which is well within the range of enriched basalts, which in turn suggests that if primordial melting were volatile free or dominated by CO2, the ancient martian crust would be composed of transitional to alkali basalts, whereas if the ancient melts were H2O-rich, the ancient crust would be andesitic.</t>
  </si>
  <si>
    <t>LONGHI, J (corresponding author), COLUMBIA UNIV,LAMONT DOHERTY GEOL OBSERV,PALISADES,NY 10964, USA.</t>
  </si>
  <si>
    <t>WOS:A1991MG41300052</t>
  </si>
  <si>
    <t>ALLEN, CC; CONCA, JL</t>
  </si>
  <si>
    <t>WEATHERING OF BASALTIC ROCKS UNDER COLD, ARID CONDITIONS - ANTARCTICA AND MARS</t>
  </si>
  <si>
    <t>GLASS; SOIL</t>
  </si>
  <si>
    <t>Ubiquitous etch pits occur in cobbles of nonvesicular dolerite (basalt) from many ice-free areas of Victoria Land, Antarctica. The pits (millimeters to several centimeters in diameter) appear to be formed by dissolution of the rock by rare snow meltwater during the austral summer. Wind erosion removes weathered material from the pits. A yellow precipitate lines the upper interior walls of the pits and a very thin zone of active weathering underlies the pit bottoms. The precipitate consists of illite and quartz in an intimate mixture. The pit bottoms contain alteration products including Fe-rich clay minerals and soluble salts. A model for rock pitting on Mars analogous to that described above for Antarctic dolerites is proposed. Water frost or snow deposited on rock surfaces during the winter, as observed at the Viking 2 lander site, occasionally melts, wetting the rocks for short periods of time. During these brief wetting episodes chemical weathering takes place in an extremely thin near-surface zone. Pit formation is initiated at sites of greatest weathering activity. Following evaporation of the water, salts and Fe-rich clay minerals crystallize in the pits. Illite crystallizes in adherent layers on the pit walls, segregating Al and K from the salts and clays. Subsequent wind erosion scours the pits, removing the salts and clays more efficiently than the illite-rich coatings. The results are Fe-rich aeolian fines with lower Al and K contents than their source rocks.</t>
  </si>
  <si>
    <t>WASHINGTON STATE UNIV TRICITIES,RICHLAND,WA 99352</t>
  </si>
  <si>
    <t>Washington State University</t>
  </si>
  <si>
    <t>ALLEN, CC (corresponding author), WESTINGHOUSE NW ENVIRONM CTR,1234 COLUMBIA DR SE,RICHLAND,WA 99352, USA.</t>
  </si>
  <si>
    <t>WOS:A1991MG41300053</t>
  </si>
  <si>
    <t>Ryder, G; Sharpton, VL</t>
  </si>
  <si>
    <t>PROCEEDINGS OF LUNAR AND PLANETARY SCIENCE, VOL 21</t>
  </si>
  <si>
    <t>21ST ANNUAL LUNAR AND PLANETARY SCIENCE CONF</t>
  </si>
  <si>
    <t>MAR 12-16, 1990</t>
  </si>
  <si>
    <t>HOUSTON, TX</t>
  </si>
  <si>
    <t>LUNAR &amp; PLANETARY INST</t>
  </si>
  <si>
    <t>0-942862-05-8</t>
  </si>
  <si>
    <t>BZ04M</t>
  </si>
  <si>
    <t>WOS:A1991BZ04M00020</t>
  </si>
  <si>
    <t>TAUBENFELD, H; VINUESA, RE; JOYNER, CC; BUSH, WM</t>
  </si>
  <si>
    <t>DENNEY, GC</t>
  </si>
  <si>
    <t>THE FUTURE OF THE ANTARCTIC REGIME - NEW DIRECTIONS</t>
  </si>
  <si>
    <t>PROCEEDINGS OF THE 85TH ANNUAL MEETING OF THE AMERICAN SOCIETY OF INTERNATIONAL LAW</t>
  </si>
  <si>
    <t>PROCEEDINGS OF THE ANNUAL MEETING - AMERICAN SOCIETY OF INTERNATIONAL LAW</t>
  </si>
  <si>
    <t>85TH ANNUAL MEETING OF THE AMERICAN SOC FOR INTERNATIONAL LAW</t>
  </si>
  <si>
    <t>APR 17-20, 1991</t>
  </si>
  <si>
    <t>AMER SOC INT LAW</t>
  </si>
  <si>
    <t>P AM S IN L</t>
  </si>
  <si>
    <t>BW90X</t>
  </si>
  <si>
    <t>WOS:A1991BW90X00029</t>
  </si>
  <si>
    <t>CHOPRA, SK; SCHATZ, GS; BURTON, S; ROTHWELL, DR</t>
  </si>
  <si>
    <t>Rothwell, Donald R/V-1403-2018</t>
  </si>
  <si>
    <t>WOS:A1991BW90X00030</t>
  </si>
  <si>
    <t>GRUNDLINGH, ML; CARTER, RA; STANTON, RC</t>
  </si>
  <si>
    <t>CIRCULATION AND WATER PROPERTIES OF THE SOUTHWEST INDIAN-OCEAN, SPRING 1987</t>
  </si>
  <si>
    <t>PROGRESS IN OCEANOGRAPHY</t>
  </si>
  <si>
    <t>ANTARCTIC INTERMEDIATE WATER; NORTHERN AGULHAS CURRENT; MOZAMBIQUE RIDGE CURRENT; GEOSAT ALTIMETER DATA; MADAGASCAR; EAST; RETROFLECTION; EDDIES; MODEL; FEATURES</t>
  </si>
  <si>
    <t>The results obtained during a cruise in the south-western Indian Ocean, from South Africa to Mauritius in September 1987, are presented. Temperature, salinity, oxygen and nutrients were measured at 70 CTD stations, 20 nautical miles apart. The data perspective is enhanced by NOAA satellite infrared imagery and Geosat altimetry. The major features encountered on the cruise were two intense cyclonic eddies in the vicinity of the Mozambique Ridge and the Mozambique Basin and which seemed to form part of the broader western boundary region of the southern Indian Ocean. Evidence was found of a significant equatorward flux at the Madagascar Ridge, which provided input of water from higher latitudes. The passage of North Atlantic Deep Water was constrained by the bottom topography south of the Madagascar Ridge, and this led to a reduction of its salinity and oxygen concentration. The positive correlation between the CTD results and the altimetry enabled the identification, tracking and description of a number of eddies in the region. The transition zone of these eddies from east of Madagascar to the African continent was identified, and so was the apparent closure of the southern entrance of the Mozambique Channel to migrating eddies.</t>
  </si>
  <si>
    <t>CSIR, STELLENBOSCH 7600, SOUTH AFRICA.</t>
  </si>
  <si>
    <t>0079-6611</t>
  </si>
  <si>
    <t>1873-4472</t>
  </si>
  <si>
    <t>PROG OCEANOGR</t>
  </si>
  <si>
    <t>Prog. Oceanogr.</t>
  </si>
  <si>
    <t>10.1016/0079-6611(91)90031-G</t>
  </si>
  <si>
    <t>GZ833</t>
  </si>
  <si>
    <t>WOS:A1991GZ83300001</t>
  </si>
  <si>
    <t>PETERSON, RG; STRAMMA, L</t>
  </si>
  <si>
    <t>UPPER-LEVEL CIRCULATION IN THE SOUTH-ATLANTIC OCEAN</t>
  </si>
  <si>
    <t>ANTARCTIC CIRCUMPOLAR CURRENT; MERIDIONAL HEAT-TRANSPORT; BOTTOM PRESSURE MEASUREMENTS; WEDDELL-SCOTIA CONFLUENCE; EASTERN TROPICAL ATLANTIC; WIND-DRIVEN CIRCULATION; BENGUELA CURRENT REGION; AGULHAS CURRENT SYSTEM; POLAR FRONTAL ZONE; DRAKE PASSAGE</t>
  </si>
  <si>
    <t>In this paper we present a literature survey of the South Atlantic's climate and its oceanic upper-layer circulation and meridional heat transport. The opening section deals with climate and is focused upon those elements having greatest oceanic relevance, i.e., distributions of atmospheric sea level pressure, the wind fields they produce, and the net surface energy fluxes. The various geostrophic currents comprising the upper-level general circulation are then reviewed in a manner organized around the subtropical gyre, beginning off southern Africa with the Agulhas Current Retroflection and then progressing to the Benguela Current, the equatorial current system and circulation in the Angola Basin, the large-scale variability and interannual warmings at low latitudes, the Brazil Current, the South Atlantic Current, and finally to the Antarctic Circumpolar Current system in which the Falkland (Malvinas) Current is included. A summary of estimates of the meridional heat transport at various latitudes in the South Atlantic ends of the survey.</t>
  </si>
  <si>
    <t>UNIV KIEL, INST MEERESKUNDE, DUSTERNBROOKER WEG 20, W-2300 KIEL 1, GERMANY.</t>
  </si>
  <si>
    <t>Stramma, Lothar/0000-0003-1391-4808</t>
  </si>
  <si>
    <t>10.1016/0079-6611(91)90006-8</t>
  </si>
  <si>
    <t>EY786</t>
  </si>
  <si>
    <t>WOS:A1991EY78600001</t>
  </si>
  <si>
    <t>STUIVER, M; BRAZIUNAS, TF; BECKER, B; KROMER, B</t>
  </si>
  <si>
    <t>CLIMATIC, SOLAR, OCEANIC, AND GEOMAGNETIC INFLUENCES ON LATE-GLACIAL AND HOLOCENE ATMOSPHERIC C-14/C-12 CHANGE</t>
  </si>
  <si>
    <t>QUATERNARY RESEARCH</t>
  </si>
  <si>
    <t>RADIOCARBON AGE CALIBRATION; HIGH-PRECISION CALIBRATION; ANTARCTIC ICE CORE; TIME SCALE; BRISTLECONE PINE; SPECTRUM ANALYSIS; C-14 VARIATIONS; GERMAN OAK; BC; VARIABILITY</t>
  </si>
  <si>
    <t>UNIV WASHINGTON, QUATERNARY RES CTR, SEATTLE, WA 98195 USA; UNIV HOHENHEIM, INST BOT, W-7000 STUTTGART 70, GERMANY; UNIV HEIDELBERG, INST UMWELTPHYS, W-6900 HEIDELBERG, GERMANY</t>
  </si>
  <si>
    <t>University of Washington; University of Washington Seattle; University Hohenheim; Ruprecht Karls University Heidelberg</t>
  </si>
  <si>
    <t>UNIV WASHINGTON, DEPT GEOL SCI, AK-60, SEATTLE, WA 98195 USA.</t>
  </si>
  <si>
    <t>ACADEMIC PRESS INC ELSEVIER SCIENCE</t>
  </si>
  <si>
    <t>525 B ST, STE 1900, SAN DIEGO, CA 92101-4495 USA</t>
  </si>
  <si>
    <t>0033-5894</t>
  </si>
  <si>
    <t>1096-0287</t>
  </si>
  <si>
    <t>QUATERNARY RES</t>
  </si>
  <si>
    <t>Quat. Res.</t>
  </si>
  <si>
    <t>10.1016/0033-5894(91)90091-I</t>
  </si>
  <si>
    <t>ET489</t>
  </si>
  <si>
    <t>WOS:A1991ET48900001</t>
  </si>
  <si>
    <t>HODELL, DA; WARNKE, DA</t>
  </si>
  <si>
    <t>CLIMATIC EVOLUTION OF THE SOUTHERN-OCEAN DURING THE PLIOCENE EPOCH FROM 4.8 MILLION TO 2.6 MILLION YEARS AGO</t>
  </si>
  <si>
    <t>QUATERNARY SCIENCE REVIEWS</t>
  </si>
  <si>
    <t>EUSTATIC SEA-LEVEL; BENTHIC FORAMINIFERA; GLACIAL HISTORY; MIDDLE PLIOCENE; ANTARCTICA; PALEOCEANOGRAPHY; FLUCTUATIONS; DELTA-O-18; SEDIMENTS</t>
  </si>
  <si>
    <t>We studied the paleoclimatic history of the Southern Ocean during the Pliocene, before the intensification of northern hemisphere glaciation at 2.4 Ma, from isotopic and sedimentologic data from ODP Leg 114 sites (subantarctic South Atlantic). Relatively warm climatic conditions prevailed in the Southern Ocean during the early early Pliocene (between approximately 4.6 and 4.2 Ma) as evidenced by benthic and planktonic delta O-18 values that were generally less than the Holocene. Despite this warmth, significant ice-rafting episodes are recorded at several drill sites and piston-core locations throughout the Southern Ocean. This interval correlates with a eustatic highstand and represents a climatic optimum for the Southern Ocean when low- and mid-latitude species migrated into the Antarctic and surface waters were warmer than at present. Although it is generally agreed that this interval was warm in the southern hemisphere, divergent opinions exist as to whether this warming led to the partial decay or growth of the Antarctic ice-sheet. A distinct mid-Pliocene cooling occurred between approximately 3.5 and 3.2 Ma, as evidenced by an increase in delta O-18 values of planktonic and benthic foraminifers in Hole 704A, and by faunal changes indicative of progressive cooling of Antarctic surface waters and development of biotic provinciality in the Southern Ocean. During the late Pliocene (3.25-2.6 Ma), planktonic and benthic delta O-18 values commonly exceeded those of the Holocene and several distinct cooling and/or ice volume events occurred during the late Gauss Chron (most notably at 2.9 and 2.63 Ma). Faunal studies suggest several northward advances of the Polar Front Zone and expansion of sea ice in the Antarctic during this period. These events preceded the major climatic transition at approximately 2.4 Ma when the PFZ moved to the north, sea ice expanded in the Antarctic, and glaciation intensified in both hemispheres.</t>
  </si>
  <si>
    <t>CALIF STATE UNIV HAYWARD,DEPT GEOL SCI,HAYWARD,CA 94542</t>
  </si>
  <si>
    <t>California State University System; California State University East Bay</t>
  </si>
  <si>
    <t>HODELL, DA (corresponding author), UNIV FLORIDA,DEPT GEOL,GAINESVILLE,FL 32611, USA.</t>
  </si>
  <si>
    <t>0277-3791</t>
  </si>
  <si>
    <t>QUATERNARY SCI REV</t>
  </si>
  <si>
    <t>Quat. Sci. Rev.</t>
  </si>
  <si>
    <t>10.1016/0277-3791(91)90019-Q</t>
  </si>
  <si>
    <t>GK654</t>
  </si>
  <si>
    <t>WOS:A1991GK65400008</t>
  </si>
  <si>
    <t>WEBB, PN; HARWOOD, DM</t>
  </si>
  <si>
    <t>LATE CENOZOIC GLACIAL HISTORY OF THE ROSS EMBAYMENT, ANTARCTICA</t>
  </si>
  <si>
    <t>TRANSANTARCTIC MOUNTAINS; ICE; PLIOCENE; FLUCTUATIONS; HEMISPHERE; OASIS</t>
  </si>
  <si>
    <t>Knowledge of the Cenozoic terrestrial and marine glacial history of Antarctica has been developed through studies of on-land surface outcrops and subsurface drillcores; and through examination of drillcores and piston cores obtained from a variety of offshore marine geological settings. These field and laboratory endeavors have been a major target of the Antarctic earth science community for more than thirty years. The Ross Sea sedimentary basins, including the Byrd basin (West Antarctica), Wilkes and Pensacola basins (East Antarctica), and the Transantarctic Mountains provide significant data on the Cenozoic glacial record; a record that has been traced back to at least 38 Ma (close to the Eocene-Oligocene boundary). This paper reviews the Late Cenozoic history of the Transantarctic Mountains and flanking sedimentary basins with emphasis on the debate between the 'stabilist' view of Antarctic ice sheet history (see Clapperton and Sugden, 1990) and our favored multi-glacial dynamic ice sheet model.</t>
  </si>
  <si>
    <t>OHIO STATE UNIV,DEPT GEOL SCI,COLUMBUS,OH 43210; UNIV NEBRASKA,DEPT GEOL,LINCOLN,NE 68588</t>
  </si>
  <si>
    <t>University System of Ohio; Ohio State University; University of Nebraska System; University of Nebraska Lincoln</t>
  </si>
  <si>
    <t>WEBB, PN (corresponding author), OHIO STATE UNIV,BYRD POLAR RES CTR,COLUMBUS,OH 43210, USA.</t>
  </si>
  <si>
    <t>10.1016/0277-3791(91)90020-U</t>
  </si>
  <si>
    <t>WOS:A1991GK65400009</t>
  </si>
  <si>
    <t>TUCK, A</t>
  </si>
  <si>
    <t>MCELROY, JL; MCNEAL, RJ</t>
  </si>
  <si>
    <t>SUMMARY OF ATMOSPHERIC CHEMISTRY OBSERVATIONS FROM THE ANTARCTIC AND ARCTIC AIRCRAFT CAMPAIGNS</t>
  </si>
  <si>
    <t>REMOTE SENSING OF ATMOSPHERE CHEMISTRY</t>
  </si>
  <si>
    <t>PROCEEDINGS OF THE SOCIETY OF PHOTO-OPTICAL INSTRUMENTATION ENGINEERS (SPIE)</t>
  </si>
  <si>
    <t>CONF ON REMOTE SENSING OF ATMOSPHERE CHEMISTRY</t>
  </si>
  <si>
    <t>APR 01-03, 1991</t>
  </si>
  <si>
    <t>SPIE - INT SOC OPTICAL ENGINEERING</t>
  </si>
  <si>
    <t>BELLINGHAM</t>
  </si>
  <si>
    <t>0-8194-0600-7</t>
  </si>
  <si>
    <t>P SOC PHOTO-OPT INS</t>
  </si>
  <si>
    <t>10.1117/12.46666</t>
  </si>
  <si>
    <t>Geosciences, Multidisciplinary; Optics</t>
  </si>
  <si>
    <t>Geology; Optics</t>
  </si>
  <si>
    <t>BU53H</t>
  </si>
  <si>
    <t>WOS:A1991BU53H00029</t>
  </si>
  <si>
    <t>BRUNE, WH</t>
  </si>
  <si>
    <t>STRATOSPHERIC CHEMISTRY</t>
  </si>
  <si>
    <t>ANTARCTIC OZONE HOLE; ABSORPTION CROSS-SECTIONS; NEAR-ULTRAVIOLET SPECTROSCOPY; AIRBORNE LIDAR OBSERVATIONS; TOTAL REACTIVE NITROGEN; WINTER POLAR STRATOSPHERES; DIODE-LASER SPECTROMETER; NITRIC-ACID TRIHYDRATE; GAS-PHASE REACTION; BALLOON INTERCOMPARISON CAMPAIGNS</t>
  </si>
  <si>
    <t>BRUNE, WH (corresponding author), PENN STATE UNIV,DEPT METEOROL,UNIV PK,PA 16802, USA.</t>
  </si>
  <si>
    <t>Brune, William/U-7661-2017</t>
  </si>
  <si>
    <t>Brune, William/0000-0002-1609-4051</t>
  </si>
  <si>
    <t>10.1002/rog.1991.29.s1.12</t>
  </si>
  <si>
    <t>FX961</t>
  </si>
  <si>
    <t>WOS:A1991FX96100005</t>
  </si>
  <si>
    <t>KOLB, CE</t>
  </si>
  <si>
    <t>INSTRUMENTATION FOR CHEMICAL-SPECIES MEASUREMENTS IN THE TROPOSPHERE AND STRATOSPHERE</t>
  </si>
  <si>
    <t>TRANSFORM INFRARED-SPECTROSCOPY; NEAR-ULTRAVIOLET SPECTROSCOPY; VERTICAL COLUMN ABUNDANCE; DIODE-LASER SPECTROMETER; FREQUENCY-MODULATION SPECTROSCOPY; BALLOON INTERCOMPARISON CAMPAIGNS; CHROMATOGRAPHY MASS-SPECTROMETRY; SIMULTANEOUS INSITU MEASUREMENTS; ANTARCTIC SPRING STRATOSPHERE; SOUTHERN-CALIFORNIA AIR</t>
  </si>
  <si>
    <t>KOLB, CE (corresponding author), AERODYNE RES INC, CTR CHEM &amp; ENVIRONM PHYS, 45 MANNING RD, BILLERICA, MA 01821 USA.</t>
  </si>
  <si>
    <t>Kolb, Charles E./A-8596-2009</t>
  </si>
  <si>
    <t>10.1002/rog.1991.29.s1.25</t>
  </si>
  <si>
    <t>WOS:A1991FX96100006</t>
  </si>
  <si>
    <t>HARSHVARDHAN</t>
  </si>
  <si>
    <t>ATMOSPHERIC RADIATION</t>
  </si>
  <si>
    <t>GENERAL-CIRCULATION MODEL; OUTGOING LONGWAVE RADIATION; TUNABLE DIODE-LASER; NONSPHERICAL TSCHEBYSCHEFF PARTICLES; MARINE STRATOCUMULUS CLOUDS; ANGULAR SCATTERING PATTERNS; ABSORPTION CROSS-SECTIONS; ECLATS FIELD EXPERIMENT; BUDGET EXPERIMENT ERBE; ANTARCTIC OZONE HOLE</t>
  </si>
  <si>
    <t>HARSHVARDHAN (corresponding author), PURDUE UNIV, DEPT EARTH &amp; ATMOSPHER SCI, W LAFAYETTE, IN 47907 USA.</t>
  </si>
  <si>
    <t>10.1002/rog.1991.29.s1.56</t>
  </si>
  <si>
    <t>WOS:A1991FX96100010</t>
  </si>
  <si>
    <t>ROGERS, DC; DEMOTT, PJ</t>
  </si>
  <si>
    <t>ADVANCES IN LABORATORY CLOUD PHYSICS 1987-1990</t>
  </si>
  <si>
    <t>POLAR STRATOSPHERIC CLOUDS; ANTARCTIC OZONE DEPLETION; SNOW CRYSTALS; ICE CRYSTALS; HETEROGENEOUS REACTIONS; SOLUTION DROPLETS; NUCLEATION RATE; NITRIC-ACID; CHAMBER; HCL</t>
  </si>
  <si>
    <t>COLORADO STATE UNIV, DEPT ATMOSPHER SCI, FT COLLINS, CO 80523 USA.</t>
  </si>
  <si>
    <t>DeMott, Paul J/C-4389-2011; Rogers, David/KCL-9207-2024</t>
  </si>
  <si>
    <t>DeMott, Paul J/0000-0002-3719-1889;</t>
  </si>
  <si>
    <t>1944-9208</t>
  </si>
  <si>
    <t>10.1002/rog.1991.29.s1.80</t>
  </si>
  <si>
    <t>WOS:A1991FX96100012</t>
  </si>
  <si>
    <t>SHARP, JH</t>
  </si>
  <si>
    <t>REVIEW OF CARBON, NITROGEN, AND PHOSPHORUS BIOGEOCHEMISTRY</t>
  </si>
  <si>
    <t>DISSOLVED ORGANIC-CARBON; COASTAL MARINE BASIN; NORTH PACIFIC-OCEAN; WASHINGTON CONTINENTAL-SHELF; SOUTHEASTERN UNITED-STATES; CATALYTIC-OXIDATION METHOD; ISOTOPE-DILUTION APPROACH; OXYGEN MINIMUM ZONE; SANTA-MONICA-BASIN; ICE-EDGE ZONE</t>
  </si>
  <si>
    <t>The general subject of organic matter in the sea is treated here in a somewhat different fashion than traditionally done in geochemistry. The title of carbon, nitrogen, and phosphorus biogeochemistry is intended to emphasize that coverage is of nitrogen and phosphorus nutrients as well as of dissolved organic carbon, nitrogen, and phosphorus and particulate carbon, nitrogen, and phosphorus. The measurement and processing of dissolved organic matter are discussed first, followed by sections on the microbial loop, sediment traps, sediment processes, and new production. Then, nutrient analyses and fluxes, nitrogen cycling and atmospheric input, nutrient limitation, and eutrophication are addressed. The last area of discussion is iron limitation and sequestering of carbon in the Antarctic. The last four years have seen extensive research in the general subject area of this review and considerable progress in our understanding of cycling of these primary bio-elements.</t>
  </si>
  <si>
    <t>UNIV DELAWARE, COLL MARINE STUDIES, LEWES, DE 19958 USA.</t>
  </si>
  <si>
    <t>10.1002/rog.1991.29.s2.648</t>
  </si>
  <si>
    <t>FX962</t>
  </si>
  <si>
    <t>WOS:A1991FX96200022</t>
  </si>
  <si>
    <t>CROWLEY, G</t>
  </si>
  <si>
    <t>DYNAMICS OF THE EARTHS THERMOSPHERE - A REVIEW</t>
  </si>
  <si>
    <t>GENERAL-CIRCULATION MODEL; ATMOSPHERIC GRAVITY-WAVES; HIGH-LATITUDE IONOSPHERE; DISSIPATIVE MULTICONSTITUENT MEDIUM; INTERPLANETARY MAGNETIC-FIELD; INCOHERENT-SCATTER RADAR; SOLAR EUV FLUX; MAPPING ELECTRODYNAMIC FEATURES; ANTARCTIC UPPER-ATMOSPHERE; DIURNAL PROPAGATING TIDE</t>
  </si>
  <si>
    <t>CROWLEY, G (corresponding author), UNIV LOWELL, CTR ATMOSPHER RES, 450 AIKEN ST, LOWELL, MA 01854 USA.</t>
  </si>
  <si>
    <t>10.1002/rog.1991.29.s2.1143</t>
  </si>
  <si>
    <t>WOS:A1991FX96200066</t>
  </si>
  <si>
    <t>WEI, DW</t>
  </si>
  <si>
    <t>ON THE FORMATION OF THE ANTARCTIC OZONE HOLE AND ITS TREND PREDICTIONS</t>
  </si>
  <si>
    <t>RELATIONSHIP BETWEEN SOLAR ACTIVITIES AND O3; SENSITIVE AREA; FORMATION OF O3 HOLE</t>
  </si>
  <si>
    <t>SOLAR-CYCLE</t>
  </si>
  <si>
    <t>The relationships between the solar activities and a great amount of O3 data have been analysed in more detail. We find that there are sensitive areas and non-sensitive areas existing in the total ozone responding to the influence of the 11-year solar cycle. Especially, the responses are stronger in the higher latitudes and the winter-spring period than that in the lower latitudes and the summer-autumn period. Accordingly, in addition to the Chapman process, which is the main one, there should be a secondary process for controlling the stratospheric ozone layer. Therefore, we also present a new viewpoint of the formation of the Antarctic ozone hole and predict its trend in the future years.</t>
  </si>
  <si>
    <t>WEI, DW (corresponding author), ACAD SINICA,INST ATMOSPHER PHYS,BEIJING 100080,PEOPLES R CHINA.</t>
  </si>
  <si>
    <t>FA857</t>
  </si>
  <si>
    <t>WOS:A1991FA85700011</t>
  </si>
  <si>
    <t>DAVEY, MC; DAVIDSON, HPB; RICHARD, KJ; WYNNWILLIAMS, DD</t>
  </si>
  <si>
    <t>ATTACHMENT AND GROWTH OF ANTARCTIC SOIL CYANOBACTERIA AND ALGAE ON NATURAL AND ARTIFICIAL SUBSTRATA</t>
  </si>
  <si>
    <t>SOIL BIOLOGY &amp; BIOCHEMISTRY</t>
  </si>
  <si>
    <t>The attachment to artificial substrata (carborundum paper) of cyanobacteria and algae isolated from Antarctic fellfield soils was investigated using a simulated flow apparatus. Generally, the rugosity of the substratum was less important than the morphology and extent of mucilage production of the microflora in determining attachment success. However, the smoothest grades of substratum did increase the retention of the fine filaments of the cyanobacterium Pseudanabaena and decrease the retention of the large filaments of the chlorophyte Zygnema. Filaments of the motile cyanobacterium Phormidium and cells of the motile diatom Pinnularia showed good retention on all grades of paper, with that of Phormidium being the highest of all taxa at 90-100%. The coccoid chlorophyte Planktosphaerella was poorly retained on all grades of substratum. Growth rates of the same organisms on fellfield soils were little affected by soil rugosity, although the largest soil particles (1-2 mm) did cause a decrease in the growth rate of Phormidium and increase in that of Planktosphaerella. These results indicate the importance of the cyanobacterial-algal flora, and especially the motile component, in the stabilization of fellfield soils.</t>
  </si>
  <si>
    <t>DAVEY, MC (corresponding author), NERC,BRITISH ANTARCTIC SURVEY,HIGH CROSS,MADINGLEY RD,CAMBRIDGE CB3 0ET,ENGLAND.</t>
  </si>
  <si>
    <t>0038-0717</t>
  </si>
  <si>
    <t>SOIL BIOL BIOCHEM</t>
  </si>
  <si>
    <t>Soil Biol. Biochem.</t>
  </si>
  <si>
    <t>10.1016/0038-0717(91)90133-5</t>
  </si>
  <si>
    <t>Soil Science</t>
  </si>
  <si>
    <t>Agriculture</t>
  </si>
  <si>
    <t>EZ881</t>
  </si>
  <si>
    <t>WOS:A1991EZ88100014</t>
  </si>
  <si>
    <t>GREENFIELD, LG</t>
  </si>
  <si>
    <t>FIXED AMMONIUM IN ANTARCTIC ROCKS AND SOILS AND A POSSIBLE CAUSE OF UNDERESTIMATION</t>
  </si>
  <si>
    <t>SAN-JOAQUIN VALLEY; GEOLOGIC NITROGEN; CALIFORNIA</t>
  </si>
  <si>
    <t>GREENFIELD, LG (corresponding author), UNIV CANTERBURY, DEPT PLANT &amp; MICROBIAL SCI, CHRISTCHURCH, NEW ZEALAND.</t>
  </si>
  <si>
    <t>10.1016/0038-0717(91)90197-R</t>
  </si>
  <si>
    <t>FG736</t>
  </si>
  <si>
    <t>WOS:A1991FG73600013</t>
  </si>
  <si>
    <t>MILLER, DGM</t>
  </si>
  <si>
    <t>EXPLOITATION OF ANTARCTIC MARINE LIVING RESOURCES - A BRIEF-HISTORY AND A POSSIBLE APPROACH TO MANAGING THE KRILL FISHERY</t>
  </si>
  <si>
    <t>SOUTH AFRICAN JOURNAL OF MARINE SCIENCE-SUID-AFRIKAANSE TYDSKRIF VIR SEEWETENSKAP</t>
  </si>
  <si>
    <t>Four major phases in the exploitation of Antarctic marine living resources are identified and briefly described, viz. exploitation of seals, whales, finfish and krill Euphausia superba Dana. The pattern of exploitation has shifted from one group of resources to another. The recent efforts of the Commission for the Conservation of Antarctic Marine Living Resources are considered in relation to management of finfish exploitation and to the development of a scientifically based management plan for krill. Special emphasis is given to the data required for the effective management of the krill fishery, per se, given the current limited knowledge of the potential yield of the resource and in the face of uncertainty concerning key aspects of the species' biology/ecology. A recent South African initiative aimed at developing a practical management strategy for the Antarctic krill resource is described.</t>
  </si>
  <si>
    <t>MILLER, DGM (corresponding author), SEA FISHERIES RES INST,PRIVATE BAG X2,ROGGE BAY 8012,SOUTH AFRICA.</t>
  </si>
  <si>
    <t>SEA FISHERIES RESEARCH INST DEPT ENVIRONMENT AFFAIRS</t>
  </si>
  <si>
    <t>CAPE TOWN</t>
  </si>
  <si>
    <t>PRIVATE BAG X2 ROGGE BAY 8012, CAPE TOWN, SOUTH AFRICA</t>
  </si>
  <si>
    <t>0257-7615</t>
  </si>
  <si>
    <t>S AFR J MARINE SCI</t>
  </si>
  <si>
    <t>South Afr. J. Mar. Sci.-Suid-Afr. Tydsk. Seewetens.</t>
  </si>
  <si>
    <t>GP224</t>
  </si>
  <si>
    <t>WOS:A1991GP22400029</t>
  </si>
  <si>
    <t>KROVOTYNTSEV, VA; MILEKHIN, OE; POPOV, VI; SPIRIDONOV, YG</t>
  </si>
  <si>
    <t>SPACE RADAR OBSERVATION OF THE DYNAMICS OF THE ICE COAST AND THE DRIFT OF ICEBERGS IN THE ANTARCTIC</t>
  </si>
  <si>
    <t>SOVIET JOURNAL OF REMOTE SENSING</t>
  </si>
  <si>
    <t>KROVOTYNTSEV, VA (corresponding author), PLANETA SCI IND ASSOCIAT,MOSCOW,USSR.</t>
  </si>
  <si>
    <t>HARWOOD ACAD PUBL GMBH</t>
  </si>
  <si>
    <t>C/O STBS LTD, PO BOX 90, READING, BERKS, ENGLAND RG1 8JL</t>
  </si>
  <si>
    <t>0275-911X</t>
  </si>
  <si>
    <t>SOV J REMOT SENS+</t>
  </si>
  <si>
    <t>Geography; Geology; Remote Sensing; Imaging Science &amp; Photographic Technology</t>
  </si>
  <si>
    <t>HG991</t>
  </si>
  <si>
    <t>WOS:A1991HG99100012</t>
  </si>
  <si>
    <t>EIMFOV, VB; KOMYAK, VA; KUREKIN, AS; SINITSYN, YA; TIMCHENKO, AI</t>
  </si>
  <si>
    <t>RADAR STUDIES OF ANTARCTIC GLACIER CONDITIONS</t>
  </si>
  <si>
    <t>SCATTERING</t>
  </si>
  <si>
    <t>EIMFOV, VB (corresponding author), ACAD SCI UKSSR,INST RADIO PHYS &amp; ELECTR,KHARKOV 108,UKRAINE,USSR.</t>
  </si>
  <si>
    <t>FV780</t>
  </si>
  <si>
    <t>WOS:A1991FV78000001</t>
  </si>
  <si>
    <t>BROMAN, L</t>
  </si>
  <si>
    <t>ON THE POSSIBILITY OF SPACE GENERATED SOLAR ELECTRICITY FOR THE ANTARCTIC</t>
  </si>
  <si>
    <t>SPACE POWER</t>
  </si>
  <si>
    <t>BROMAN, L (corresponding author), UNIV COLL FALUN,SOLAR ENERGY RES CTR,POB 10044,S-78110 BORLANGE,SWEDEN.</t>
  </si>
  <si>
    <t>COUNCIL SOCIAL &amp; ECON STUDIES</t>
  </si>
  <si>
    <t>C/O EDITOR PO BOX 34070 NW, WASHINGTON, DC 20043</t>
  </si>
  <si>
    <t>0883-6272</t>
  </si>
  <si>
    <t>GB299</t>
  </si>
  <si>
    <t>WOS:A1991GB29900002</t>
  </si>
  <si>
    <t>CUTLER, AH</t>
  </si>
  <si>
    <t>COMMENT ON THE POSSIBILITY OF SPACE GENERATED SOLAR ELECTRICITY FOR THE ANTARCTIC</t>
  </si>
  <si>
    <t>CUTLER, AH (corresponding author), UNIV ARIZONA,SPACE ENGN RES CTR,4717 E FT LOWELL,TUCSON,AZ 85721, USA.</t>
  </si>
  <si>
    <t>WOS:A1991GB29900003</t>
  </si>
  <si>
    <t>SIKES, CS; WHEELER, AP</t>
  </si>
  <si>
    <t>SURFACE REACTIVE PEPTIDES AND POLYMERS: DISCOVERY AND COMMERCIALIZATION</t>
  </si>
  <si>
    <t>SYMP AT THE 197TH NATIONAL MEETING OF THE AMERICAN CHEMICAL SOC - SURFACE REACTIVE PEPTIDES AND POLYMERS : DISCOVERY AND COMMERCIALIZATION</t>
  </si>
  <si>
    <t>APR 12-13, 1989</t>
  </si>
  <si>
    <t>DALLAS, TX</t>
  </si>
  <si>
    <t>ROBBINS, LL (corresponding author), UNIV S FLORIDA,DEPT GEOL,TAMPA,FL 33620, USA.</t>
  </si>
  <si>
    <t>0-8412-1886-2</t>
  </si>
  <si>
    <t>Biochemistry &amp; Molecular Biology; Chemistry, Applied</t>
  </si>
  <si>
    <t>Biochemistry &amp; Molecular Biology; Chemistry</t>
  </si>
  <si>
    <t>BS51H</t>
  </si>
  <si>
    <t>WOS:A1991BS51H00010</t>
  </si>
  <si>
    <t>SKERRATT, JH; NICHOLS, PD; MANCUSO, CA; JAMES, SR; DOBSON, SJ; MCMEEKIN, TA; BURTON, H</t>
  </si>
  <si>
    <t>THE PHOSPHOLIPID ESTER-LINKED FATTY-ACID COMPOSITION OF MEMBERS OF THE FAMILY HALOMONADACEAE AND GENUS FLAVOBACTERIUM - A CHEMOTAXONOMIC GUIDE</t>
  </si>
  <si>
    <t>SYSTEMATIC AND APPLIED MICROBIOLOGY</t>
  </si>
  <si>
    <t>HALOMONADACEAE; HALOMONAS; DELEYA; FLAVOBACTERIUM; PHOSPHOLIPIDS; FATTY ACIDS; GAS CHROMATOGRAPHY; CHEMOTAXONOMY; ANTARCTICA</t>
  </si>
  <si>
    <t>PROFILES; BACTERIA; HYDROXY; COMPLEX</t>
  </si>
  <si>
    <t>The phospholipid ester-linked fatty acids (PLFA) from members of the family Halomonadaceae and the genus Flavobacterium were analyzed in detail by capillary GC and GC-MS. Precise monounsaturated double bond position and geometry was determined by GC-MS analysis of the dimethyl disulphide adducts of the monounsaturated fatty acids. No clear distinction was observed between members of the two genera Halomonas and Deleya based upon PLFA composition. The major PLFAs detected in strains from the two genera were 18:1w7c, 16:1w7c and 16:0. These three fatty acids accounted for greater than 95% of the total PLFA detected. The PLFA profiles of Flavobacterium salegens (ACAM 48) and Flavobacterium gondwanense (ACAM 44), proposed new species of moderately halophilic bacteria isolated from Organic Lake, Antarctica, were characterized by high abundances of i15:0, a15:0, 15:0, i15:1w10c, a15:1w10c and i16:0. The two species were distinguishable from each other based on their PLFA and hydroxy fatty acid profiles. The position of the double bond in the branched C15 monounun-saturated fatty acids is unusual, and may be a taxonomic feature of these bacteria. It may also be possible to use these signature fatty acids (i and a15:1w10c) in microbial ecology studies of antarctic saline lakes where the presence and relative importance of these bacteria is being investigated.</t>
  </si>
  <si>
    <t>CSIRO,DIV OCEANOG,GPO BOX 1538,HOBART,TAS 7001,AUSTRALIA; ACAM,DEPT AGR SCI,HOBART,TAS 7001,AUSTRALIA; UNIV TASMANIA,IASOS,HOBART,TAS 7001,AUSTRALIA; AUSTRALIAN ANARCTIC DIV,KINGSTON,TAS 7150,AUSTRALIA</t>
  </si>
  <si>
    <t>Commonwealth Scientific &amp; Industrial Research Organisation (CSIRO); University of Tasmania; Australian Antarctic Division</t>
  </si>
  <si>
    <t>Nichols, Peter D/C-5128-2011; Nichols, Carol/C-2290-2008; Skerratt, Jennifer/F-2010-2015; skerratt, jennifer/N-4313-2019</t>
  </si>
  <si>
    <t>Nichols, Carol/0000-0002-2739-4690; Skerratt, Jennifer/0000-0001-9023-4692; skerratt, jennifer/0000-0001-9023-4692</t>
  </si>
  <si>
    <t>GUSTAV FISCHER VERLAG</t>
  </si>
  <si>
    <t>WOLLGRASWEG 49, D-70599 STUTTGART, GERMANY</t>
  </si>
  <si>
    <t>0723-2020</t>
  </si>
  <si>
    <t>SYST APPL MICROBIOL</t>
  </si>
  <si>
    <t>Syst. Appl. Microbiol.</t>
  </si>
  <si>
    <t>10.1016/S0723-2020(11)80355-3</t>
  </si>
  <si>
    <t>EY939</t>
  </si>
  <si>
    <t>WOS:A1991EY93900003</t>
  </si>
  <si>
    <t>KAMP, PJJ</t>
  </si>
  <si>
    <t>LATE OLIGOCENE PACIFIC-WIDE TECTONIC EVENT</t>
  </si>
  <si>
    <t>TERRA NOVA</t>
  </si>
  <si>
    <t>Stratigraphic and structural changes, radiometrically and biostratigraphically dated, from basins and basement across New Zealand, indicate that the modern Australia-Pacific plate boundary, including the Alpine fault sector, formed between 28 and 24 Ma. This age range coincides with changes at about 25 Ma in the trends of the Hawaiian and Louisville hotspot chains, and a 27-25 Ma reorganization of spreading on the Antarctic-Pacific spreading ridge. It also follows closely the 28.5 Ma initiation of subduction of the East Pacific Rise south of Mendocino fracture zone that lead to formation of the San Andreas continental transform. The late Oligocene Pacific-wide tectonic reorganization may have been triggered by this ridgetrench collision.</t>
  </si>
  <si>
    <t>KAMP, PJJ (corresponding author), UNIV WAIKATO,DEPT EARTH SCI,GEOCHRONOL RES UNIT,PRIVATE BAG 3105,HAMILTON 2001,NEW ZEALAND.</t>
  </si>
  <si>
    <t>Kamp, Peter/0000-0002-2563-884X</t>
  </si>
  <si>
    <t>0954-4879</t>
  </si>
  <si>
    <t>Terr. Nova</t>
  </si>
  <si>
    <t>10.1111/j.1365-3121.1991.tb00845.x</t>
  </si>
  <si>
    <t>FB169</t>
  </si>
  <si>
    <t>WOS:A1991FB16900009</t>
  </si>
  <si>
    <t>BENTON, MJ</t>
  </si>
  <si>
    <t>POLAR DINOSAURS AND ANCIENT CLIMATES</t>
  </si>
  <si>
    <t>HIGH-LATITUDE; NORTH SLOPE; AUSTRALIA; ALASKA</t>
  </si>
  <si>
    <t>Dinosaur skeletons have recently been found well within the contemporary Arctic and Antarctic Circles. These discoveries have surprised palaeontologists who regarded the dinosaurs as warm-adapted animals. New geological evidence suggests that these polar areas were also rather colder than had been thought, and this raises further problems in interpreting dinosaurian palaeobiology: were the dinosaurs fully endothermic and able to survive the darkness and cold of the polar regions, or could they undertake vast annual migrations of 3000-4000 km?</t>
  </si>
  <si>
    <t>BENTON, MJ (corresponding author), UNIV BRISTOL,DEPT GEOL,BRISTOL BS8 1RJ,ENGLAND.</t>
  </si>
  <si>
    <t>Benton, Michael J./A-5639-2008</t>
  </si>
  <si>
    <t>Benton, Michael J./0000-0002-4323-1824</t>
  </si>
  <si>
    <t>10.1016/0169-5347(91)90145-N</t>
  </si>
  <si>
    <t>EX209</t>
  </si>
  <si>
    <t>WOS:A1991EX20900009</t>
  </si>
  <si>
    <t>BROMWICH, DH; CARLETON, AM; PARISH, TR</t>
  </si>
  <si>
    <t>BINDSCHADLER, RA</t>
  </si>
  <si>
    <t>A REVIEW OF PRECIPITATION-RELATED ASPECTS OF WEST ANTARCTIC METEOROLOGY</t>
  </si>
  <si>
    <t>WEST ANTARCTIC ICE SHEET INITIATIVE, VOL 2: DISCIPLINE REVIEWS</t>
  </si>
  <si>
    <t>NASA CONFERENCE PUBLICATION</t>
  </si>
  <si>
    <t>WORKSHOP ON THE WEST ANTARCTIC ICE SHEET INITIATIVE</t>
  </si>
  <si>
    <t>OCT 16-18, 1990</t>
  </si>
  <si>
    <t>GREENBELT, MD</t>
  </si>
  <si>
    <t>NASA</t>
  </si>
  <si>
    <t>NASA CONF P</t>
  </si>
  <si>
    <t>Engineering, Aerospace; Geology</t>
  </si>
  <si>
    <t>BT94D</t>
  </si>
  <si>
    <t>WOS:A1991BT94D00001</t>
  </si>
  <si>
    <t>JACOBS, SS</t>
  </si>
  <si>
    <t>SEA-LEVEL RESPONSE TO ICE-SHEET EVOLUTION - AN OCEAN PERSPECTIVE</t>
  </si>
  <si>
    <t>WOS:A1991BT94D00002</t>
  </si>
  <si>
    <t>BENTLEY, CR</t>
  </si>
  <si>
    <t>TERRESTRIAL GEOPHYSICS IN THE SEARISE PROJECT</t>
  </si>
  <si>
    <t>WOS:A1991BT94D00003</t>
  </si>
  <si>
    <t>DENTON, GH; BOCKHEIM, JG; WILSON, SC; STUIVER, M</t>
  </si>
  <si>
    <t>LATE WISCONSIN AND EARLY HOLOCENE GLACIAL HISTORY, INNER ROSS EMBAYMENT, ANTARCTICA</t>
  </si>
  <si>
    <t>WOS:A1991BT94D00004</t>
  </si>
  <si>
    <t>ANDERSON, JB</t>
  </si>
  <si>
    <t>MARINE RECORD OF LATE QUATERNARY GLACIAL-INTERGLACIAL FLUCTUATIONS IN THE ROSS SEA AND EVIDENCE FOR RAPID, EPISODIC SEA-LEVEL CHANGE DUE TO MARINE ICE-SHEET COLLAPSE</t>
  </si>
  <si>
    <t>WOS:A1991BT94D00005</t>
  </si>
  <si>
    <t>ALLEY, RB</t>
  </si>
  <si>
    <t>ICE CORES AND SEARISE - WHAT WE DO (AND DONT) KNOW</t>
  </si>
  <si>
    <t>WOS:A1991BT94D00006</t>
  </si>
  <si>
    <t>WHILLANS, I</t>
  </si>
  <si>
    <t>GLACIAL DYNAMICS (GLACIOLOGY)</t>
  </si>
  <si>
    <t>WOS:A1991BT94D00007</t>
  </si>
  <si>
    <t>COLEMAN, CO</t>
  </si>
  <si>
    <t>REDESCRIPTION OF ANCHIPHIMEDIA-DORSALIS (CRUSTACEA, AMPHIPODA, IPHIMEDIIDAE) FROM THE ANTARCTIC, AND FUNCTIONAL-MORPHOLOGY OF MOUTHPARTS</t>
  </si>
  <si>
    <t>ZOOLOGICA SCRIPTA</t>
  </si>
  <si>
    <t>ACANTHONOTOZOMATIDAE</t>
  </si>
  <si>
    <t>For the first time a full description of Anchiphimedia dorsalis K. H. Barnard, 1930 is given. The functional morphology of the mouthparts and the anatomy of the digestive canal exhibit several unique features. Maxilla 1 has a short palp; the distal endite bears 45-60 setae. which might be used for scraping particles together. The laterodistal margins of the distal maxillipedal endites are curved anteriorly and could be used for brushing particles towards the other mouthparts. The midgut-gland has four caeca; the ventral cacca are very short. The gut of the examined specimens contained only fine detritus and sand grains.</t>
  </si>
  <si>
    <t>COLEMAN, CO (corresponding author), UNIV BIELEFELD,FAK BIOL,ABT 2,POB 8640,W-4800 BIELEFELD,GERMANY.</t>
  </si>
  <si>
    <t>0300-3256</t>
  </si>
  <si>
    <t>ZOOL SCR</t>
  </si>
  <si>
    <t>Zool. Scr.</t>
  </si>
  <si>
    <t>10.1111/j.1463-6409.1991.tb00301.x</t>
  </si>
  <si>
    <t>Evolutionary Biology; Zoology</t>
  </si>
  <si>
    <t>GZ747</t>
  </si>
  <si>
    <t>WOS:A1991GZ74700007</t>
  </si>
  <si>
    <t>UN JOINS BATTLE OVER ANTARCTIC WORLD PARK</t>
  </si>
  <si>
    <t>DEC 22</t>
  </si>
  <si>
    <t>1748-9</t>
  </si>
  <si>
    <t>EP630</t>
  </si>
  <si>
    <t>WOS:A1990EP63000004</t>
  </si>
  <si>
    <t>TOLBERT, MA; MIDDLEBROOK, AM</t>
  </si>
  <si>
    <t>FOURIER-TRANSFORM INFRARED STUDIES OF MODEL POLAR STRATOSPHERIC CLOUD SURFACES - GROWTH AND EVAPORATION OF ICE AND NITRIC-ACID ICE</t>
  </si>
  <si>
    <t>ANTARCTIC OZONE DEPLETION; HETEROGENEOUS REACTIONS; HYDROGEN-CHLORIDE; NITRATE; TEMPERATURES; CHEMISTRY; N2O5; HOLE; H2O; HCL</t>
  </si>
  <si>
    <t>Fourier Transform Infrared (FTIR) surface studies have been used to probe the microphysical properties of nitric acid trihydrate (NAT) and ice films representative to type I and II polar stratospheric clouds (PSCs), respectively. The infrared spectra of NAT and nitric acid monohydrate (NAM) are obtained by dosing calibrated 3:1 and 1:1 mixtures of water and nitric acid onto a support at -90-degrees-C. The spectra, along with previously reported spectra for NAT and NAM, are used to monitor growth, transformation, and evaporation of ice and NAT films. Under our experimental pressure and temperature conditions, NAT is observed to grow at temperatures around 5-degrees-C higher than the ice frost point. This is in agreement with the conclusions drawn by Hanson and Mauersberger (1988a,b) from vapor pressure studies over ice and NAT solids. At temperatures 2-degrees-C warmer than NAT appearance, we observe growth of a film recently assigned by Ritzhaupt and Devlin (1990) as nitric acid dihydrate (NAD). Because it is formed at the highest temperatures, it is possible that NAD plays a role in PSC formation. However, the differences between the pressures used in the present study and atmospheric pressures, as well as uncertainties in measurements of absolute temperature, could explain NAD formation in our experiment that may not occur in the atmosphere. FTIR surface studies have also been used to probe the condensed products that result from the interaction of ice with gaseous nitric acid. The experiments indicate that upon initial exposure of ice to 1.8X10(-6) torr of HNO3, a layer of ice is quantitatively converted to NAT. However, conversion of ice to NAT does not proceed indefinitely, but rather the system reaches saturation. For longer exposure or higher HNO3 pressures, NAM becomes the dominant nitric acid containing species on the surface. Evaporation studies were performed to test the feasibility of a recent denitrification mechanism proposed by Wofsy et al. (1990). The results indicate that ice coated with 0.02-mu-m of NAT evaporates at a temperature about 4-degrees-C higher than uncoated ice. This is consistent with the mechanism for stratospheric denitrification proposed by Wofsy et al. (1990).</t>
  </si>
  <si>
    <t>STANFORD UNIV, DEPT CHEM, STANFORD, CA 94305 USA</t>
  </si>
  <si>
    <t>Stanford University</t>
  </si>
  <si>
    <t>TOLBERT, MA (corresponding author), SRI INT, DEPT CHEM KINET, MENLO PK, CA 94025 USA.</t>
  </si>
  <si>
    <t>Middlebrook, Ann/E-4831-2011</t>
  </si>
  <si>
    <t>Middlebrook, Ann/0000-0002-2984-6304</t>
  </si>
  <si>
    <t>DEC 20</t>
  </si>
  <si>
    <t>D13</t>
  </si>
  <si>
    <t>10.1029/JD095iD13p22423</t>
  </si>
  <si>
    <t>EQ840</t>
  </si>
  <si>
    <t>WOS:A1990EQ84000008</t>
  </si>
  <si>
    <t>MANRIQUEZ, V; SANMARTIN, A; ROVIROSA, J; DARIAS, J; PETERS, K</t>
  </si>
  <si>
    <t>STRUCTURE OF MEMBRANOLIDE, A DITERPENE FROM THE ANTARCTIC SPONGE DENDRILLA-MEMBRANOSA</t>
  </si>
  <si>
    <t>ACTA CRYSTALLOGRAPHICA SECTION C-CRYSTAL STRUCTURE COMMUNICATIONS</t>
  </si>
  <si>
    <t>SOUND</t>
  </si>
  <si>
    <t>Methyl 2-[1,3-dihydro-3-oxo-5-(2,3,3-trimethylcyclohexyl)isobenzofuran-4-yl]propionate, C21H28O4, M(r) = 344.45, orthorhombic, P2(1)2(1)2(1), a = 7.040 (2), b = 14.238 (4), c = 18.810 (5) angstrom, V = 1885.4 angstrom 3, Z = 4, D(x) = 1.214 Mg m-3, lambda(Mo K-alpha) = 0.71069 angstrom, mu = 0.08 mm-1, F(000) = 744, T = 293 K, R = 0.050 for 1758 unique observed reflections. The structure consists of a cyclohexane ring in the chair conformation which possesses as substituents at C(4) two methyl groups, and at C(10) an equatorial methyl group, and in an axial position an isobenzofuranone ring with an alpha-(methoxycarbonyl)ethyl side chain. All bond lengths and angles are within the expected ranges.</t>
  </si>
  <si>
    <t>CSIC,INST ORGAN NAT PROD,LA LAGUNA,SPAIN; MAX PLANCK INST FESTKORPERFORSCH,W-7000 STUTTGART 80,GERMANY</t>
  </si>
  <si>
    <t>Consejo Superior de Investigaciones Cientificas (CSIC); Max Planck Society</t>
  </si>
  <si>
    <t>MANRIQUEZ, V (corresponding author), UNIV CHILE,FAC CIENCIAS,DEPT QUIM,CASILLA 653,SANTIAGO,CHILE.</t>
  </si>
  <si>
    <t>0108-2701</t>
  </si>
  <si>
    <t>ACTA CRYSTALLOGR C</t>
  </si>
  <si>
    <t>Acta Crystallogr. Sect. C-Cryst. Struct. Commun.</t>
  </si>
  <si>
    <t>DEC 15</t>
  </si>
  <si>
    <t>10.1107/S0108270190004796</t>
  </si>
  <si>
    <t>Chemistry, Multidisciplinary; Crystallography</t>
  </si>
  <si>
    <t>Chemistry; Crystallography</t>
  </si>
  <si>
    <t>ET008</t>
  </si>
  <si>
    <t>WOS:A1990ET00800081</t>
  </si>
  <si>
    <t>UPTON, AC; NEDWELL, DB; WYNNWILLIAMS, DD</t>
  </si>
  <si>
    <t>THE SELECTION OF MICROBIAL COMMUNITIES BY CONSTANT OR FLUCTUATING TEMPERATURES</t>
  </si>
  <si>
    <t>FEMS MICROBIOLOGY ECOLOGY</t>
  </si>
  <si>
    <t>CHEMOSTAT; DIVERSITY OF ENRICHED COMMUNITIES; CARDINAL GROWTH TEMPERATURES</t>
  </si>
  <si>
    <t>PSYCHROPHILIC BACTERIA; THIOBACILLUS-A2; COMPETITION; SEDIMENT; GROWTH</t>
  </si>
  <si>
    <t>The diversity of bacterial communities isolated from Antarctic lake sediment in chemostats under constant low temperature (8-degrees-C) or diurnally fluctuating temperature (1-degrees-C to 16-degrees-C) was examined. The median optimum temperature for growth of the freshwater bacteria isolated from the fluctuating chemostat was significantly lower (P &lt; 1%) than that for those from the constant temperature chemostat. The diversity of the enriched bacterial community isolated in the chemostat culture subjected to short-term temperature fluctuations was greater than the enriched under constant temperature. At least 4 different groups of bacteria, that occupied separate 'temperature niches', were isolated from the fluctuating chemostat compared to only one group isolated from the stable chemostat. Furthermore, a pseudomonad from the fluctuating chemostat was shown to out-compete another pseudomonad from the stable chemostat when both were subjected to the fluctuating temperature regime. However, the pseudomonad of constant (8-degrees-C) temperature origin out-competed that isolated under fluctuating conditions when subjected to a stable temperature regime.</t>
  </si>
  <si>
    <t>BRITISH ANTARCTIC SURVEY,NATL ENVIRONM RES COUNCIL,CAMBRIDGE CB3 0ET,ENGLAND</t>
  </si>
  <si>
    <t>UPTON, AC (corresponding author), UNIV ESSEX,DEPT BIOL,WIVENHOE PK,COLCHESTER CO4 3SQ,ESSEX,ENGLAND.</t>
  </si>
  <si>
    <t>0168-6496</t>
  </si>
  <si>
    <t>FEMS MICROBIOL ECOL</t>
  </si>
  <si>
    <t>FEMS Microbiol. Ecol.</t>
  </si>
  <si>
    <t>10.1016/0378-1097(90)90676-H</t>
  </si>
  <si>
    <t>EQ401</t>
  </si>
  <si>
    <t>WOS:A1990EQ40100001</t>
  </si>
  <si>
    <t>JOHNS, WE; LEE, TN; SCHOTT, FA; ZANTOPP, RJ; EVANS, RH</t>
  </si>
  <si>
    <t>THE NORTH BRAZIL CURRENT RETROFLECTION - SEASONAL STRUCTURE AND EDDY VARIABILITY</t>
  </si>
  <si>
    <t>TROPICAL ATLANTIC-OCEAN; WESTERN EQUATORIAL ATLANTIC; SOMALI CURRENT; SOUTHWEST MONSOON; INDIAN-OCEAN; MODEL; WAVES; CIRCULATION; EDDIES; PERIOD</t>
  </si>
  <si>
    <t>We report results from a 1-year (September 1987 to September 1988) moored current meter array spanning the continental margin off French Guiana near 8-degrees-N in the western tropical Atlantic. Current profiles were recorded at three sites: at the shelf break, over the mid-continental slope, and at the base of the continental rise. Upper level mean currents showed a northwestward flowing North Brazil Current (NBC) and offshore retroflection of this flow into the North Equatorial Countercurrent from late summer through about January. Generally weak upper level mean flows were observed during the spring (February-June). Persistent northwestward mean flow was observed at 900 m depth over the continental slope, indicating northward transport of Antarctic Intermediate Waters in a subsurface boundary flow at speeds of 10-15 cm s-1. Deep currents over the continental rise showed a strong southeastward Deep Western Boundary Current (DWBC) extending from 2500 m to the bottom, with mean core speeds of nearly 30 cm s-1 at 4300 m depth. Transport estimates based on these data and a few geostrophic sections suggest a DWBC transport of 20-40 x 10(6) m-3 s-1 at this location. Low-frequency current fluctuations were dominated by a well-defined 40- to 60-day oscillation with peak-to-peak meridional velocity amplitudes of &gt; 1 m s-1 during the fall. Analysis of historical coastal zone color scanner imagery suggests that these oscillations are related to quasi-periodic generation and subsequent westward movement of almost-equal-to 400 km diameter eddies from the NBC retroflection. These results contrast sharply with earlier indications of a quasi-permanent Demerara Eddy in this region, and suggest that this commonly observed feature is in fact a transient phenomenon associated with the time-dependent behavior of the NBC retroflection.</t>
  </si>
  <si>
    <t>UNIV MIAMI, ROSENSTIEL SCH MARINE &amp; ATMOSPHER SCI, 4600 RICKENBACKER CAUSEWAY, MIAMI, FL 33149 USA; UNIV KIEL, INST MEERESKUNDE, W-2300 KIEL 1, GERMANY</t>
  </si>
  <si>
    <t>University of Miami; University of Kiel</t>
  </si>
  <si>
    <t>C12</t>
  </si>
  <si>
    <t>10.1029/JC095iC12p22103</t>
  </si>
  <si>
    <t>EP457</t>
  </si>
  <si>
    <t>WOS:A1990EP45700002</t>
  </si>
  <si>
    <t>ANTARCTIC TREATY - ALL TO PLAY FOR IN MADRID</t>
  </si>
  <si>
    <t>DEC 13</t>
  </si>
  <si>
    <t>EM760</t>
  </si>
  <si>
    <t>WOS:A1990EM76000004</t>
  </si>
  <si>
    <t>SIMON, FG; SCHNEIDER, W; MOORTGAT, GK; BURROWS, JP</t>
  </si>
  <si>
    <t>A STUDY OF THE CLO ABSORPTION CROSS-SECTION BETWEEN 240 AND 310 NM AND THE KINETICS OF THE SELF-REACTION AT 300-K</t>
  </si>
  <si>
    <t>JOURNAL OF PHOTOCHEMISTRY AND PHOTOBIOLOGY A-CHEMISTRY</t>
  </si>
  <si>
    <t>RADICAL REACTIONS; MODULATED PHOTOLYSIS; ANTARCTIC OZONE; CHLORINE; PRODUCTS; SPECTRUM; SYSTEM; BAND</t>
  </si>
  <si>
    <t>The absorption cross-section of ClO was studied between 240 and 310 nm at 300 K. Measurements of the ClO absorption bands were made at two different special resolutions and their oscillator strengths were determined. In addition, the complex reaction of ClO with itself was investigated at 300 K. [GRAPHICS] The k1a, k1b and k1c values obtained for the bimolecular channels are (7.3+/-1.8) x 10(-15), (7.2+/-1.6) x 10(-15) and (7.3+/-2.6) x 10(-15) cm3 molecule-1S-1 respectively. This investigation is compared with previous studies of the ClO absorption cross-section and the rate coefficient of reaction (1).</t>
  </si>
  <si>
    <t>MAX PLANCK INST CHEM, DEPT AIR CHEM, SAARSTR 23, W-6500 MAINZ, GERMANY</t>
  </si>
  <si>
    <t>Burrows, John Philip/AAF-8468-2019; Simon, Franz-Georg/D-4365-2009</t>
  </si>
  <si>
    <t>Burrows, John Philip/0000-0002-6821-5580; Simon, Franz-Georg/0000-0002-4512-2031</t>
  </si>
  <si>
    <t>ELSEVIER SCIENCE SA</t>
  </si>
  <si>
    <t>LAUSANNE</t>
  </si>
  <si>
    <t>PO BOX 564, 1001 LAUSANNE, SWITZERLAND</t>
  </si>
  <si>
    <t>1010-6030</t>
  </si>
  <si>
    <t>J PHOTOCH PHOTOBIO A</t>
  </si>
  <si>
    <t>J. Photochem. Photobiol. A-Chem.</t>
  </si>
  <si>
    <t>DEC 10</t>
  </si>
  <si>
    <t>10.1016/1010-6030(90)80014-O</t>
  </si>
  <si>
    <t>EP170</t>
  </si>
  <si>
    <t>WOS:A1990EP17000001</t>
  </si>
  <si>
    <t>THE POETICS OF THE ANTARCTIC, PALMER,JAMES,CROXALL 'THULIA A TALE OF THE ANTARCTIC' (1843)</t>
  </si>
  <si>
    <t>AMERICAN TRANSCENDENTAL QUARTERLY</t>
  </si>
  <si>
    <t>LENZ, WE (corresponding author), CHATHAM COLL,PITTSBURGH,PA 15232, USA.</t>
  </si>
  <si>
    <t>UNIV RHODE ISLAND</t>
  </si>
  <si>
    <t>KINGSTON</t>
  </si>
  <si>
    <t>DEPT ENGLISH, KINGSTON, RI 02881</t>
  </si>
  <si>
    <t>1078-3377</t>
  </si>
  <si>
    <t>AM TRANSCEND QUART</t>
  </si>
  <si>
    <t>Am. Transcend. Q.</t>
  </si>
  <si>
    <t>DEC</t>
  </si>
  <si>
    <t>Literature, American</t>
  </si>
  <si>
    <t>EW424</t>
  </si>
  <si>
    <t>WOS:A1990EW42400003</t>
  </si>
  <si>
    <t>BIRKENMAJER, K</t>
  </si>
  <si>
    <t>THE NEED FOR GEOLOGICAL PROTECTION IN ANTARCTICA</t>
  </si>
  <si>
    <t>10.1017/S0954102090000402</t>
  </si>
  <si>
    <t>EK802</t>
  </si>
  <si>
    <t>WOS:A1990EK80200001</t>
  </si>
  <si>
    <t>SIMMONDS, I</t>
  </si>
  <si>
    <t>IMPROVEMENTS IN GENERAL-CIRCULATION MODEL PERFORMANCE IN SIMULATING ANTARCTIC CLIMATE</t>
  </si>
  <si>
    <t>SIMMONDS, I (corresponding author), UNIV MELBOURNE, DEPT METEOROL, PARKVILLE, VIC 3052, AUSTRALIA.</t>
  </si>
  <si>
    <t>10.1017/S0954102090000414</t>
  </si>
  <si>
    <t>WOS:A1990EK80200002</t>
  </si>
  <si>
    <t>BERGSTROM, DM; SMITH, VR</t>
  </si>
  <si>
    <t>ALIEN VASCULAR FLORA OF MARION AND PRINCE EDWARD ISLANDS - NEW SPECIES, PRESENT DISTRIBUTION AND STATUS</t>
  </si>
  <si>
    <t>BERGSTROM, DM (corresponding author), MACQUARIE UNIV,SCH BIOL SCI,N RYDE,NSW 2109,AUSTRALIA.</t>
  </si>
  <si>
    <t>10.1017/S0954102090000426</t>
  </si>
  <si>
    <t>WOS:A1990EK80200003</t>
  </si>
  <si>
    <t>BESTER, MN; BARTLETT, PA</t>
  </si>
  <si>
    <t>ATTENDANCE BEHAVIOR OF ANTARCTIC AND SUB-ANTARCTIC FUR-SEAL FEMALES AT MARION ISLAND</t>
  </si>
  <si>
    <t>BESTER, MN (corresponding author), UNIV PRETORIA,MAMMAL RES INST,PRETORIA 0002,SOUTH AFRICA.</t>
  </si>
  <si>
    <t>Bester, Marthán N/E-5387-2010</t>
  </si>
  <si>
    <t>10.1017/S0954102090000438</t>
  </si>
  <si>
    <t>WOS:A1990EK80200004</t>
  </si>
  <si>
    <t>SMITH, HG; HUGHES, J; MOORE, SJ</t>
  </si>
  <si>
    <t>GROWTH OF ANTARCTIC AND TEMPERATE TERRESTRIAL PROTOZOA UNDER FLUCTUATING TEMPERATURE REGIMES</t>
  </si>
  <si>
    <t>SMITH, HG (corresponding author), COVENTRY LANCHESTER POLYTECH,DEPT BIOL SCI,COVENTRY CV1 5FB,ENGLAND.</t>
  </si>
  <si>
    <t>10.1017/S095410209000044X</t>
  </si>
  <si>
    <t>WOS:A1990EK80200005</t>
  </si>
  <si>
    <t>ANDRONIKOV, AV</t>
  </si>
  <si>
    <t>SPINEL-GARNET LHERZOLITE NODULES FROM ALKALINE-ULTRABASIC ROCKS OF JETTY PENINSULA (EAST ANTARCTICA)</t>
  </si>
  <si>
    <t>ANDRONIKOV, AV (corresponding author), ALL UNION OCEANOGEOL RES INST,1 MAKLINA,LENINGRAD 190121,USSR.</t>
  </si>
  <si>
    <t>10.1017/S0954102090000451</t>
  </si>
  <si>
    <t>WOS:A1990EK80200006</t>
  </si>
  <si>
    <t>LARSSON, K; LINDSTROM, S; GUYOHLSON, D</t>
  </si>
  <si>
    <t>AN EARLY PERMIAN PALYNOFLORA FROM MILORGFJELLA, DRONNING MAUD LAND, ANTARCTICA</t>
  </si>
  <si>
    <t>LARSSON, K (corresponding author), DEPT HIST GEOL &amp; PALAEONTOL,SOLVEGATAN 13,S-22362 LUND,SWEDEN.</t>
  </si>
  <si>
    <t>Lindström, Sofie/G-5481-2018</t>
  </si>
  <si>
    <t>Lindström, Sofie/0000-0001-8278-1055</t>
  </si>
  <si>
    <t>10.1017/S0954102090000463</t>
  </si>
  <si>
    <t>WOS:A1990EK80200007</t>
  </si>
  <si>
    <t>MARTI, J; BARALDO, A</t>
  </si>
  <si>
    <t>PRE-CALDERA PYROCLASTIC DEPOSITS OF DECEPTION ISLAND (SOUTH SHETLAND ISLANDS)</t>
  </si>
  <si>
    <t>MARTI, J (corresponding author), INST CIENCIAS TIERRA JAUME ALMERA,MARTI &amp; FRANQUES,E-08028 BARCELONA,SPAIN.</t>
  </si>
  <si>
    <t>Marti, Joan/L-4203-2014</t>
  </si>
  <si>
    <t>Marti, Joan/0000-0003-3930-8603</t>
  </si>
  <si>
    <t>10.1017/S0954102090000475</t>
  </si>
  <si>
    <t>WOS:A1990EK80200008</t>
  </si>
  <si>
    <t>SMELLIE, JL; MCINTOSH, WC; GAMBLE, JA; PANTER, KT</t>
  </si>
  <si>
    <t>PRELIMINARY STRATIGRAPHY OF VOLCANOS IN THE EXECUTIVE-COMMITTEE RANGE, CENTRAL MARIE BYRD LAND</t>
  </si>
  <si>
    <t>SMELLIE, JL (corresponding author), NERC,BRITISH ANTARCT SURV,HIGH CROSS,MADINGLEY RD,CAMBRIDGE CB3 0ET,ENGLAND.</t>
  </si>
  <si>
    <t>Panter, Kurt S/B-4486-2010</t>
  </si>
  <si>
    <t>10.1017/S0954102090000487</t>
  </si>
  <si>
    <t>WOS:A1990EK80200009</t>
  </si>
  <si>
    <t>SAKA, O; SATO, N; UCHIDA, S</t>
  </si>
  <si>
    <t>DEVELOPMENT OF UNMANNED MAGNETOMETER STATIONS FOR USE IN ANTARCTICA</t>
  </si>
  <si>
    <t>Natl Inst Polar Res, Tokyo 173, JAPAN; NEC Corp, Field Engn Dept, Yokohama, Kanagawa 226, JAPAN</t>
  </si>
  <si>
    <t>Research Organization of Information &amp; Systems (ROIS); National Institute of Polar Research (NIPR) - Japan; NEC Corporation</t>
  </si>
  <si>
    <t>SAKA, O (corresponding author), KYUSHU UNIV, DEPT PHYS, FUKUOKA 812, JAPAN.</t>
  </si>
  <si>
    <t>Saka, Osuke/0000-0002-8382-7825</t>
  </si>
  <si>
    <t>1365-2079</t>
  </si>
  <si>
    <t>10.1017/S0954102090000499</t>
  </si>
  <si>
    <t>WOS:A1990EK80200010</t>
  </si>
  <si>
    <t>CRYO 90-AN ADVENTURE IN THE LOW-TEMPERATURE SCIENCES - STATE-UNIVERSITY-OF-NEW-YORK, BINGHAMTON, NEW-YORK, 17-23 JUNE 1990</t>
  </si>
  <si>
    <t>10.1017/S0954102090210517</t>
  </si>
  <si>
    <t>WOS:A1990EK80200011</t>
  </si>
  <si>
    <t>CRAME, JA; TURNER, J</t>
  </si>
  <si>
    <t>ROLE OF THE POLAR-REGIONS IN GLOBAL CHANGE - FAIRBANKS, ALASKA, 11-15 JUNE 1990</t>
  </si>
  <si>
    <t>10.1017/S0954102090220513</t>
  </si>
  <si>
    <t>WOS:A1990EK80200012</t>
  </si>
  <si>
    <t>THE AGE-OLD PROBLEM OF KRILL LONGEVITY</t>
  </si>
  <si>
    <t>BIOSCIENCE</t>
  </si>
  <si>
    <t>NICOL, S (corresponding author), AUSTRALIAN ANTARCTIC DIV,KRILL RES GRP,KINGSTON,TAS 7050,AUSTRALIA.</t>
  </si>
  <si>
    <t>AMER INST BIOLOGICAL SCI</t>
  </si>
  <si>
    <t>1444 EYE ST, NW, STE 200, WASHINGTON, DC 20005</t>
  </si>
  <si>
    <t>0006-3568</t>
  </si>
  <si>
    <t>Bioscience</t>
  </si>
  <si>
    <t>10.2307/1311486</t>
  </si>
  <si>
    <t>EJ809</t>
  </si>
  <si>
    <t>WOS:A1990EJ80900008</t>
  </si>
  <si>
    <t>RIVERA, P; ASTUDILLO, LA; CATALDO, F</t>
  </si>
  <si>
    <t>SOLAR LIGHT SCREEN ISOLATED FROM THE ANTARCTIC DESMARESTIA-MENZIESII</t>
  </si>
  <si>
    <t>BOLETIN DE LA SOCIEDAD CHILENA DE QUIMICA</t>
  </si>
  <si>
    <t>Spanish</t>
  </si>
  <si>
    <t>BROWN ALGA DESMARESTIA</t>
  </si>
  <si>
    <t>2-hydroxy-4-(octyloxy)benzophenone(octabenzone) was isolated from the brown alga Desmarestia menziesii. This is the first report of the isolation of this solar light screen compound from natural source.</t>
  </si>
  <si>
    <t>RIVERA, P (corresponding author), UNIV CHILE,FAC CIENCIAS,DEPT QUIM,CASILLA 653,SANTIAGO,CHILE.</t>
  </si>
  <si>
    <t>SOCIEDAD CHILENA DE QUIMICA</t>
  </si>
  <si>
    <t>CONCEPCION</t>
  </si>
  <si>
    <t>CASILLA 2613, CONCEPCION, CHILE</t>
  </si>
  <si>
    <t>0366-1644</t>
  </si>
  <si>
    <t>BOL SOC CHIL QUIM</t>
  </si>
  <si>
    <t>Bol. Soc. Chilena Quim.</t>
  </si>
  <si>
    <t>EP895</t>
  </si>
  <si>
    <t>WOS:A1990EP89500011</t>
  </si>
  <si>
    <t>SHIOMOTO, A; MAITA, Y</t>
  </si>
  <si>
    <t>UPTAKE OF NITRATE AND AMMONIA IN THE SUB-ARCTIC BOUNDARY AND ADJACENT REGIONS OF THE NORTHWESTERN PACIFIC-OCEAN</t>
  </si>
  <si>
    <t>FRACTIONATED PHYTOPLANKTON POPULATIONS; NITROGEN UPTAKE; ENVIRONMENTAL-CONTROL; MARINE-PHYTOPLANKTON; INORGANIC NITROGEN; ANTARCTIC WATERS; SURFACE WATERS; SEA; SIZE; ASSIMILATION</t>
  </si>
  <si>
    <t>Nitrate and ammonia uptake rates were measured in summer at several stations in subarctic, subtropical and transitional regions of the North Pacific Ocean. Nitrate uptake rates (rho-NO3) and activity (rho-NO3/Chl a) were higher in subarctic and transitional regions than in the subtropical region. Ammonia uptake rates (rho-NH4) showed no remarkable regional pattern. Highest values of ammonia uptake activity (rho-NH4/Chl a) were observed in the subtropical region; values in the other areas were consistently lower. Nitrate was an equally important nitrogen source in subarctic and transitional regions, while ammonia was the main source in the subtropical region. In addition, data indicate that nitrogen uptake in the transitional region was more efficient than in the other regions. It is suggested that higher light intensity and temperature induced the higher degree of efficiency.</t>
  </si>
  <si>
    <t>HOKKAIDO UNIV,FAC FISHERIES,NO PACIFIC FISHERIES RES INST,DIV MARINE BIOCHEM SCI,HAKODATE 041,JAPAN</t>
  </si>
  <si>
    <t>10.1016/0198-0149(90)90084-9</t>
  </si>
  <si>
    <t>EX105</t>
  </si>
  <si>
    <t>WOS:A1990EX10500008</t>
  </si>
  <si>
    <t>BOUTRON, CF; PATTERSON, CC; BARKOV, NI</t>
  </si>
  <si>
    <t>THE OCCURRENCE OF ZINC IN ANTARCTIC ANCIENT ICE AND RECENT SNOW</t>
  </si>
  <si>
    <t>ATMOSPHERIC TRACE-METALS; LEAD; CORE; ELEMENTS</t>
  </si>
  <si>
    <t>Concentrations of zinc (Zn) have been measured in various sections of the Dome C and Vostok deep Antarctic ice cores, whose ages range from 3850 to 155,000 years BP, and in several large-size surface Antarctic snow blocks collected in Adelie Land and at the geographic South Pole. All the samples were mechanically decontaminated, and detailed outside-inside variation profiles were drawn for most of them then allowing us to clearly establish the accuracy of the data obtained from the analysis of the most central parts of each individual core section or snow block. Natural Zn concentrations are found to have strongly varied in Antarctic ice during the past 155,000 years, the highest values (up to about 100 pg Zn/g) being observed during the Last Glacial Maximum and possibly during the end of the next to last ice age. Wind-blown dust from crustal rock and soil appears to be the main natural source of Zn during the glacial periods, especially the Last Glacial Maximum. Zn concentrations in present-day Antarctic snow from central East Antarctica, about 5 pg Zn/g, are found to be comparable with those in Holocene ice several thousand years old, which evidences that the Antarctic tropospheric cell is still little affected by anthropogenic Zn.</t>
  </si>
  <si>
    <t>CALTECH,DIV GEOL &amp; PLANETARY SCI 170-25,PASADENA,CA 91125; LENINGRAD ARCTIC &amp; ANTARCTIC RES INST,LENINGRAD 199226,USSR</t>
  </si>
  <si>
    <t>California Institute of Technology; Arctic &amp; Antarctic Research Institute</t>
  </si>
  <si>
    <t>BOUTRON, CF (corresponding author), DOMAINE UNIV,CNRS,GLACIOL &amp; GEOPHYS ENVIRONNEMENT LAB,54 RUE MOLIERE,BP 96,F-38402 ST MARTIN DHERES,FRANCE.</t>
  </si>
  <si>
    <t>10.1016/0012-821X(90)90157-S</t>
  </si>
  <si>
    <t>EP859</t>
  </si>
  <si>
    <t>WOS:A1990EP85900009</t>
  </si>
  <si>
    <t>WEST ANTARCTIC COLLAPSE - HOW LIKELY</t>
  </si>
  <si>
    <t>Because most of the world's ice occurs in Antarctica, what might be the possible effects of global greenhouse warming on its ice sheets? In contrast to most mountain glaciers and Greenland, a warming trend is likely to cause an increase in snowfall on Antarctica, which would partially or totally balance the sea-level rise resulting from the melting of ice in the Northern Hemisphere. However, the possibility of dynamic instability in ice sheets exists, particularly for marine ice sheets. If this is the case, a marine ice sheet could collapse in one century or in a few centuries and cause sea level to rise rapidly. Studies in West Antarctica show that some of its ice streams move very rapidly, apparently because of significant basal lubrication. The high ice-stream velocities result in local thinning of ice that might expand and bring about the collapse of the ice sheet. Another possibility is that a global greenhouse effect could warm the ocean waters circulating beneath the ice shelves and melt the ice at its base, even without melting the top surface of the ice. Again, this could lead to the catastrophic collapse of the West Antarctic marine ice sheet and possibly parts of the East Antarctic and Greenland ice sheets as well.</t>
  </si>
  <si>
    <t>ALLEY, RB (corresponding author), PENN STATE UNIV,CTR EARTH SYST SCI,UNIVERSITY PK,PA 16802, USA.</t>
  </si>
  <si>
    <t>10.18814/epiiugs/1990/v13i4/002</t>
  </si>
  <si>
    <t>FQ046</t>
  </si>
  <si>
    <t>WOS:A1990FQ04600002</t>
  </si>
  <si>
    <t>OKANO, O; NAKAMURA, N; NAGAO, K</t>
  </si>
  <si>
    <t>THERMAL HISTORY OF THE SHOCK-MELTED ANTARCTIC LL-CHONDRITES FROM THE YAMATO-79 COLLECTION</t>
  </si>
  <si>
    <t>IRON-METEORITES; OLIVINE; DIFFUSION; CHONDRULES; FE; MG; PETROLOGY; CATIONS; NE-21; RATES</t>
  </si>
  <si>
    <t>The Sr and rare gas isotropic compositions and abundances of lithophile trace elements (K, Rb, Sr, Ba, and REEs) were determined for a series of shock-melted Yamato-79 LL-chondrites to investigate their late thermal history and the chemical features of shock processes. All meteorites show similarities in shock ages (approximately 1.2 Ga) as confirmed by Rb-Sr internal isochron and K-Ar dating, rare gas compositions as well as cosmic-ray exposure ages (approximate 28 Ma), petrographic textures, and sampling sites in Antarctica. These results indicate that all of these meteorites are part of the same fall. The 1.2 Ga shock event caused a severe (partial to total) melting followed by recrystallization of olivine and clinopyroxene, vesiculation, shock-induced alkali homogenization, and local isotropic equilibration or perturbation of the Rb-Sr system. The degrees of shock effects ar variable from specimen to specimen and from portion to portion, even in a single specimen. Model calculations of Fe diffusion in olivine suggest that hot and cold materials were close contact in the impact ejecta sheets of the parent body. From these model calculations and the evidence provided by cosmogenic rare gas compositions, it is concluded that an impact melt ejecta pile composed of hot and cold brecciated materials had formed at depth (&gt; 2 m, shielded from cosmic rays) in an impact crater by the 1.2 Ga event. The parent body was fragmented to meter-size stones by an additional collision at approximately 28 Ma resulting in the formation of the parent material of the Yamato-79 shocked chondrites.</t>
  </si>
  <si>
    <t>KOBE UNIV,FAC SCI,DEPT EARTH SCI,KOBE 657,JAPAN; OKAYAMA UNIV SCI,OKAYAMA 700,JAPAN</t>
  </si>
  <si>
    <t>Kobe University; Okayama University of Science</t>
  </si>
  <si>
    <t>10.1016/0016-7037(90)90301-Z</t>
  </si>
  <si>
    <t>EQ638</t>
  </si>
  <si>
    <t>WOS:A1990EQ63800018</t>
  </si>
  <si>
    <t>PARR, AD; WAYNE, RP; HAYMAN, GD; JENKIN, ME; COX, RA</t>
  </si>
  <si>
    <t>THE PRESSURE-DEPENDENCE OF THE REACTION BETWEEN CLO AND OCLO AT 226K</t>
  </si>
  <si>
    <t>ABSORPTION-SPECTRUM; KINETICS; PHOTOLYSIS; OZONE; CL2O3; DIMER; NO2</t>
  </si>
  <si>
    <t>The reaction between ClO and OClO (1) ClO + OClO + M reversible Cl2O3 + M (1,-1) has been studied using the molecular modulation technique at 226K over the pressure range 4.8 - 29.0 torr. The reaction has a strong pressure dependence and the termolecular rate constant obtained at this temperature is k1 = (2.8 +/- 2.2) X 10(-31) cm6 molecule(-2) s(-1) The importance of the reaction is discussed in the context of the large ozone depletions observed in the Antarctic springtime. An explanation for the unexpected behaviour observed in earlier studies of the OClO/NO2 system is also given.</t>
  </si>
  <si>
    <t>HARWELL LAB,CHEM KINET &amp; SPECT GRP,DIDCOT OX11 0RA,OXON,ENGLAND</t>
  </si>
  <si>
    <t>PARR, AD (corresponding author), PHYS CHEM LAB,S PARKS RD,OXFORD OX1 3QZ,ENGLAND.</t>
  </si>
  <si>
    <t>Hayman, Garry D/J-7044-2012</t>
  </si>
  <si>
    <t>Jenkin, Michael/0000-0002-7669-2985</t>
  </si>
  <si>
    <t>10.1029/GL017i013p02357</t>
  </si>
  <si>
    <t>EN701</t>
  </si>
  <si>
    <t>WOS:A1990EN70100020</t>
  </si>
  <si>
    <t>HOGAN, AW; EGAN, WG; SAMSON, JA; BARNARD, SC; RILEY, DM; MURPHEY, BB</t>
  </si>
  <si>
    <t>SEASONAL-VARIATION OF SOME CONSTITUENTS OF ANTARCTIC TROPOSPHERIC AIR</t>
  </si>
  <si>
    <t>SOUTH-POLE; AEROSOL; RECORD</t>
  </si>
  <si>
    <t>The interior of Antarctica is dominated by the continental Antarctic [cA] air mass, which resides entirely on the antarctic ice, and only receives heat, moisture and particles by exchange with surrounding air masses. The concentrations of carbon dioxide, total aerosol, and soot aerosol do not vary coincidentally in this air mass during antarctic spring. A hypothesis describing the modification of these properties within the cA air mass through exchange with the surrounding air masses and variation of the source strength of marine aerosol in maritime polar air masses is proposed.</t>
  </si>
  <si>
    <t>POLYTECH INST NEW YORK,BROOKLYN,NY 11201; SUNY ALBANY,ALBANY,NY 12222</t>
  </si>
  <si>
    <t>New York University; New York University Tandon School of Engineering; State University of New York (SUNY) System; State University of New York (SUNY) Albany</t>
  </si>
  <si>
    <t>HOGAN, AW (corresponding author), USA,COLD REG RES &amp; ENGN LAB,72 LYME RD,HANOVER,NH 03755, USA.</t>
  </si>
  <si>
    <t>10.1029/GL017i013p02365</t>
  </si>
  <si>
    <t>WOS:A1990EN70100022</t>
  </si>
  <si>
    <t>ARISTARAIN, AJ; JOUZEL, J; LORIUS, C</t>
  </si>
  <si>
    <t>A 400 YEARS ISOTOPE RECORD OF THE ANTARCTIC PENINSULA CLIMATE</t>
  </si>
  <si>
    <t>SURFACE AIR-TEMPERATURE; TRENDS</t>
  </si>
  <si>
    <t>A 400 year deuterium record has been obtained from a 154.3 m ice core drilled on Dalinger Dome (James Ross Island, Antarctic Peninsula). Based on a comparison between the isotope profile and the temperature data over the recent period (Aristarain et al., 1986), an interpretation is proposed in terms of temperature changes. The warmest part of this proxy record occurs around 1850 with, as a salient feature, a temperature decline of approximately 2-degrees-C from that time up until present conditions. This feature, at odds with the long timescale warming trend recorded for both hemispheres over the same period, likely reflects a regional characteristic related to the lack of a high latitude/low latitude link in Southern hemisphere circulation patterns.</t>
  </si>
  <si>
    <t>CONSEJO NACL INVEST CIENT &amp; TECN,CTR REG INVEST CIENT &amp; TECHNOL,RA-5500 MENDOZA,ARGENTINA; CENS,DPHG,DSM,GEOCHIM OSDTOP LAB,F-91191 GIF SUR YVETTE,FRANCE; CNRS,GLACIOL &amp; GEOPHYS ENVIRONM LAB,F-38402 ST MARTIN DHERES,FRANCE</t>
  </si>
  <si>
    <t>Consejo Nacional de Investigaciones Cientificas y Tecnicas (CONICET); CEA; Centre National de la Recherche Scientifique (CNRS)</t>
  </si>
  <si>
    <t>ARISTARAIN, AJ (corresponding author), INST ANTARTICO ARGENTINO,CASILLA DE CORREO 330,RA-5500 MENDOZA,ARGENTINA.</t>
  </si>
  <si>
    <t>10.1029/GL017i013p02369</t>
  </si>
  <si>
    <t>WOS:A1990EN70100023</t>
  </si>
  <si>
    <t>LAMBECK, K</t>
  </si>
  <si>
    <t>LATE PLEISTOCENE, HOLOCENE AND PRESENT SEA-LEVELS - CONSTRAINTS ON FUTURE CHANGE</t>
  </si>
  <si>
    <t>MANTLE</t>
  </si>
  <si>
    <t>Late Pleistocene and Holocene sea-levels exhibit considerable temporal and spatial variation around the globe when compared with present-day sea-levels. This is the result of volumetric changes of the ocean produced by the melting of the Pleistocene ice sheets, the response of the crust to these redistributed surface loads, and to tectonic movements of the shore lines of other than glacio-hydro-isostatic origin. By examining the sea-level records from geographically well-distributed areas over time spans covering the past 10,000 years, and by avoiding records from tectonically unstable regions, it becomes possible to effect a separation of the major parameters contributing to the sea-level change. Geomorphological observations of sea-level change at sites far from the former ice sheet margins provide constraints on the total volume of Late Pleistocene meltwater and on the rate at which this meltwater has been added into the oceans. The Laurentide and Fennoscandian ice sheets appear to have been inadequate to explain the observed sea-level rise of about 130 m from 18,000 to 6000 years ago. Some contribution (congruent-to 10-15 m) from the Barents-Kara seas may have occurred as well. Antarctic contributions to the rise in sea-level appear to have been important and occurred at about the same time as or slightly after the Arctic ice sheet decay. The Antarctic melting continued, at slow rates, up to the present. Tide guage records over the past few decades also exhibit spatial variations in the rates of increase. The global average is about 1.2 mm/year but a pronounced zonal variation also occurs. About 50% of the global average rise may be the result of on-going melting of mountain and Antarctic glaciers and part of the spatial variation is the result of the ongoing glacial rebound. The long-wavelength spatial variation suggests that surface warming occurs in equatorial regions at a faster rate than middle and high latitudes and that Pacific-Indian Oceans warming occurs at a faster rater than the Atlantic Ocean.</t>
  </si>
  <si>
    <t>LAMBECK, K (corresponding author), AUSTRALIAN NATL UNIV,RES SCH EARTH SCI,CANBERRA,ACT 2601,AUSTRALIA.</t>
  </si>
  <si>
    <t>10.1016/0921-8181(90)90017-7</t>
  </si>
  <si>
    <t>EV984</t>
  </si>
  <si>
    <t>WOS:A1990EV98400006</t>
  </si>
  <si>
    <t>BERGER, WH</t>
  </si>
  <si>
    <t>THE YOUNGER DRYAS COLD SPELL - A QUEST FOR CAUSES</t>
  </si>
  <si>
    <t>ACCELERATOR MASS-SPECTROMETRY; WESTERN BOUNDARY UNDERCURRENT; PLEISTOCENE NORTH-ATLANTIC; DEEP-OCEAN CIRCULATION; ANTARCTIC ICE-SHEET; LAST DEGLACIATION; SOUTHERN-OCEAN; THERMOHALINE CIRCULATION; NORTHEASTERN ATLANTIC; BENTHIC FORAMINIFERA</t>
  </si>
  <si>
    <t>The deep-sea record shows evidence of abrupt climatic change centered on the last deglaciation (14-8 ka), and resulting in a severe cold spell between 11,000 and 10,000 years ago, known as the Younger Dryas period. The origin of this climate catastrophe is not known. Three types of possible causes must be considered: (1) running the system's positive feedback loop in reverse (albedo, CO2, ocean circulation), (2) disturbance from internal threshold feedback (collapse of ice sheets), and (3) system-external forcing (volcanism, solar output, supernova, cosmic dust). A shutdown of the Nordic heat pump due to excessive meltwater input is one possible cause for the cold spell. This pump is driven by North Atlantic Deep-Water (NADW) production and results in advection of warm water to the Norwegian-Greenland Sea. However, NADW shutdown or slowdown occurred both before and after the Younger Dryas, while warming proceeded rapidly. Consequently, other heat pumping mechanisms may have been more important during deglaciation (e.g., import of warm surface or intermediate waters and export of cold surface water and floating ice). It was the interference with those mechanisms, then, which aided in the Big Freeze. In addition, a short-term reduction in pCO2 during the Younger Dryas appears indicated. The search for a specific cause for the Younger Dryas cold spell may be futile. In a chaotic system near its point of bifurcation, small disturbances can result in large effects, from positive feedback amplification. Every link in the feedback loop is both cause and effect. The possibility of external influence cannot be discounted: there is evidence both for increased volcanic activity and extraterrestrial disturbance at the time.</t>
  </si>
  <si>
    <t>BERGER, WH (corresponding author), UNIV CALIF SAN DIEGO,SCRIPPS INST OCEANOG,LA JOLLA,CA 92093, USA.</t>
  </si>
  <si>
    <t>WOS:A1990EV98400007</t>
  </si>
  <si>
    <t>THOMPSON, PM; HARWOOD, J</t>
  </si>
  <si>
    <t>METHODS FOR ESTIMATING THE POPULATION-SIZE OF COMMON SEALS, PHOCA-VITULINA</t>
  </si>
  <si>
    <t>JOURNAL OF APPLIED ECOLOGY</t>
  </si>
  <si>
    <t>THOMPSON, PM (corresponding author), UNIV ABERDEEN,DEPT ZOOL,ABERDEEN AB9 2TN,SCOTLAND.</t>
  </si>
  <si>
    <t>Thompson, Paul Michael/0000-0001-6195-3284</t>
  </si>
  <si>
    <t>0021-8901</t>
  </si>
  <si>
    <t>J APPL ECOL</t>
  </si>
  <si>
    <t>J. Appl. Ecol.</t>
  </si>
  <si>
    <t>10.2307/2404387</t>
  </si>
  <si>
    <t>EK925</t>
  </si>
  <si>
    <t>WOS:A1990EK92500012</t>
  </si>
  <si>
    <t>WILLIAMS, TD; ROTHERY, P</t>
  </si>
  <si>
    <t>FACTORS AFFECTING VARIATION IN FORAGING AND ACTIVITY PATTERNS OF GENTOO PENGUINS (PYGOSCELIS-PAPUA) DURING THE BREEDING-SEASON AT BIRD-ISLAND, SOUTH GEORGIA</t>
  </si>
  <si>
    <t>WILLIAMS, TD (corresponding author), BRITISH ANTARCTIC SURVEY,NERC,HIGH CROSS,MADINGLEY RD,CAMBRIDGE CB3 0ET,ENGLAND.</t>
  </si>
  <si>
    <t>10.2307/2404394</t>
  </si>
  <si>
    <t>WOS:A1990EK92500019</t>
  </si>
  <si>
    <t>TROSHICHEV, OA</t>
  </si>
  <si>
    <t>GLOBAL DYNAMICS OF THE MAGNETOSPHERE FOR NORTHWARD IMF CONDITIONS</t>
  </si>
  <si>
    <t>REPORTER REVIEW SYMP OF THE INTERNATIONAL ASSOC OF GEOMAGNETISM AND AERONOMY : GLOBAL MAGNETOSPHERIC DYNAMICS</t>
  </si>
  <si>
    <t>INTERPLANETARY MAGNETIC-FIELD; POLAR-CAP; ALIGNED CURRENTS; LABORATORY SIMULATION; CONVECTION PATTERNS; BIRKELAND CURRENTS; ELECTRIC-FIELD; THETA-AURORA; SOLAR-WIND; PLASMA</t>
  </si>
  <si>
    <t>Ground-based and spacecraft observations of polar cap geophysical phenomena during periods of northward interplanetary magnetic field (IMF) show specific patterns of electric fields, field-aligned currents, aurora and particle precipitation. These are basically different from those when the IMF is southward. The total combination of observational data for northward IMF indicates rather a closed magnetosphere. This topology has led to the formation of a specific convection pattern in the distant plasma sheet. As different theoretical studies show, the connection of the IMF to geomagnetic flux tubes poleward of the cusp region may serve as the driving mechanism for plasma sheet convection and as the dynamo of current systems. Unfortunately, the direct observations of processes in the distant magnetosphere are too scarce either to accept or reject the concept of a closed magnetosphere. There are also some experimental data that are inconsistent with the closed magnetosphere topology. Definitive open or closed models must await future measurements.</t>
  </si>
  <si>
    <t>TROSHICHEV, OA (corresponding author), ARCTIC &amp; ANTARCTIC RES INST,LENINGRAD 199226,USSR.</t>
  </si>
  <si>
    <t>10.1016/0021-9169(90)90083-Y</t>
  </si>
  <si>
    <t>FA409</t>
  </si>
  <si>
    <t>WOS:A1990FA40900004</t>
  </si>
  <si>
    <t>PRESTVIK, T; BARNES, CG; SUNDVOLL, B; DUNCAN, RA</t>
  </si>
  <si>
    <t>PETROLOGY OF PETER-I OY (PETER-I ISLAND), WEST ANTARCTICA</t>
  </si>
  <si>
    <t>JOURNAL OF VOLCANOLOGY AND GEOTHERMAL RESEARCH</t>
  </si>
  <si>
    <t>THOLEIITIC BASALTS; ALKALI BASALTS; VOLCANIC-ROCKS; PENINSULA; HISTORY; PACIFIC; ORIGIN; MANTLE; GEOCHEMISTRY; NOMENCLATURE</t>
  </si>
  <si>
    <t>Peter I Oy is located in the Bellinghausen Sea, 400 km NE of Thurst Island, West Antarctica. It is a Pleistocene volcanic island situated adjacent to a former tranform fault on the continental rise of the presently passive margin between the Pacific and Antarctica. New K-Ar age determinations ranging from 0.1 to 0.35 Ma show that the volcanism responsible for this island took place at the same time as post-subduction, rift-related volcanism occurred in the nearby Marie Byrd Land and the Antarctic Peninsula. The rocks of the island are alkalic basalt and hawaiite, benmoreite and trachyte. The basic tocks typically contain phenocrysts of olivine (Fo61-84), diospidic augite, and plagioclase (ca. An60). Small xenoliths are present and consist of mantle-type spinel lherzolite, cumulate clinopyroxenite and gabbro and felsic inclusions that consist of medium-grained strained quartz, plagioclase, and abundant colorless glass. Chemically, the basic rocks are characterized by rather high MgO (7.8-10.2 wt.%) and TiO2 (3.1-3.7 wt.%) and relatively low CaO (8.4-9.5 wt.%) contents. They have steep REE patterns, [(La/Yb)N = 20] with HREE only 5 X chrondrite. Y and Sc are almost constant at relatively low levels. Compatible trace elements such as Ni and Cr show considerable variation (190-300 and 150-470 ppm, respectively.), whereas V shows only little variation. Sr and Nd isotope ratios vary slightly with Sr-87/Sr-86 averaging 0.70388 and Nd-143/Nd-144 0.512872, both typical for ocean island volcanism. Lead isotope ratios are consistently high in basalts; Pb-206/Pb-204 = 19.194, Pb-207/Pb-204 = 15.728 and Pb-208/Pb-204 = 39.290, whereas benmoreite is somewhat less radiogenic. Oxygen isotope analyses average delta-O-18 = +6.0 parts per thousand. Incompatible trace elements vary by a factor of 1.5-2.0 within the range of the basic rocks. It is proposed that the incompatible trace-element variations represent different degrees (&lt; 10%) of partial melting, and that these melts were later modified by minor (&lt; 15%) olivine and spinel fractionation. The very small variation in Y (and Sc) and the very fractionated REE pattern indicate that the source had an Y- and HREE-rich residual phase, most probably garnet. Furthermore, it is suggested that the source was slightly hydrous and that melting took place at 18-20 kbar. Trachyte was derived by multiphase fractionation of ne-normative basalts, and benmoreite from hy-normative parental liquids. The rocks of Peter I Oy are generally of the same type and age as those outcropping in extensional regimes on the nearby continent, and therefore, these occurrences may be related to each other in some way. However, the Peter I Oy rocks are considerably more radiogenic in strontium and less radiogenic in neodymium than the rocks of the Antarctic Peninsula and Marie Byrd Land. Possible explanations are that Peter I Oy represent asthenospheric hot spot activity, or transtensional rifting as subduction ceased.</t>
  </si>
  <si>
    <t>TEXAS TECH UNIV,DEPT GEOSCI,LUBBOCK,TX 79409; UNIV OSLO,MINERAL GEOL MUSEUM,N-0562 OSLO 5,NORWAY; OREGON STATE UNIV,COLL OCEANOG,CORVALLIS,OR 97331</t>
  </si>
  <si>
    <t>Texas Tech University System; Texas Tech University; University of Oslo; Oregon State University</t>
  </si>
  <si>
    <t>0377-0273</t>
  </si>
  <si>
    <t>J VOLCANOL GEOTH RES</t>
  </si>
  <si>
    <t>J. Volcanol. Geotherm. Res.</t>
  </si>
  <si>
    <t>10.1016/0377-0273(90)90025-B</t>
  </si>
  <si>
    <t>EW301</t>
  </si>
  <si>
    <t>WOS:A1990EW30100007</t>
  </si>
  <si>
    <t>JAROSEWICH, E</t>
  </si>
  <si>
    <t>CHEMICAL-ANALYSES OF METEORITES - A COMPILATION OF STONY AND IRON METEORITE ANALYSES</t>
  </si>
  <si>
    <t>3LL-GROUP CHONDRITES; PETROGRAPHIC NOTES; CLASSIFICATION; 13L-GROUP</t>
  </si>
  <si>
    <t>A compilation of the chemical analyses of 241 stony and 36 iron meteorites is presented; 196 analyses were published previously, 81 are new. This compilation includes analyses of new falls, new finds, previously analyzed meteorites, previously analyzed meteorites with suspect values, analyses of separates and inclusions, and analyses of 53 stony and 29 iron meteorites from Antarctica, including one of the lunar type. Mean compositions of chondrite falls, finds, and Antarctic chondrites are compared. References are listed for earlier published analyses and an appendix provides an outline of the sampling procedures, sample preparation, and the analytical methods.</t>
  </si>
  <si>
    <t>JAROSEWICH, E (corresponding author), NATL MUSEUM HIST &amp; TECHNOL, DEPT MINERAL SCI, WASHINGTON, DC 20560 USA.</t>
  </si>
  <si>
    <t>DEPT CHEMISTRY/BIOCHEMISTRY, UNIV ARKANSAS, FAYETTEVILLE, AR 72701 USA</t>
  </si>
  <si>
    <t>10.1111/j.1945-5100.1990.tb00717.x</t>
  </si>
  <si>
    <t>EU263</t>
  </si>
  <si>
    <t>WOS:A1990EU26300011</t>
  </si>
  <si>
    <t>EBIHARA, M; SHINONAGA, T; TAKEDA, H</t>
  </si>
  <si>
    <t>TRACE-ELEMENT COMPOSITIONS OF ANTARCTIC UREILITES AND SOME IMPLICATIONS TO THEIR ORIGIN</t>
  </si>
  <si>
    <t>TOKYO METROPOLITAN UNIV,FAC SCI,DEPT CHEM,SETAGAYA KU,TOKYO 158,JAPAN; UNIV TOKYO,INST MINERAL,TOKYO 113,JAPAN</t>
  </si>
  <si>
    <t>Tokyo Metropolitan University; University of Tokyo</t>
  </si>
  <si>
    <t>WOS:A1990EU26300049</t>
  </si>
  <si>
    <t>HERPERS, U; VOGT, S; BREMER, K; HOFMANN, HJ; WOLFLI, W; WIELER, R; SIGNER, P; MICHEL, R; DRAGOVITSCH, P; FILGES, D</t>
  </si>
  <si>
    <t>MEASUREMENTS AND MODEL-CALCULATIONS OF COSMOGENIC NUCLIDES IN ANTARCTIC ACHONDRITES</t>
  </si>
  <si>
    <t>UNIV COLOGNE, NUKL CHEM ABT, W-5000 COLOGNE 41, GERMANY; SWISS FED INST TECHNOL, INST MITTELENERGIEPHYS, CH-8092 ZURICH, SWITZERLAND; SWISS FED INST TECHNOL, INST KRISTALLOG &amp; PETROG, CH-8092 ZURICH, SWITZERLAND; UNIV HANOVER, ZE STRAHLENSCHUTZ, W-3000 HANNOVER, GERMANY; FORSCHUNGSZENTRUM JULICH, INST KERNPHYS, W-5170 JULICH 1, GERMANY</t>
  </si>
  <si>
    <t>University of Cologne; Swiss Federal Institutes of Technology Domain; ETH Zurich; Swiss Federal Institutes of Technology Domain; ETH Zurich; Leibniz University Hannover; Helmholtz Association; Research Center Julich</t>
  </si>
  <si>
    <t>Wieler, Rainer/A-1355-2010</t>
  </si>
  <si>
    <t>WOS:A1990EU26300076</t>
  </si>
  <si>
    <t>KARLSSON, HR; SOCKI, RA; GIBSON, EK; BALAFAS, JS</t>
  </si>
  <si>
    <t>STABLE ISOTOPIC COMPOSITIONS OF CARBONATES IN ANTARCTIC ORDINARY CHONDRITES - INDICATORS OF TERRESTRIAL WEATHERING</t>
  </si>
  <si>
    <t>NASA,LYNDON B JOHNSON SPACE CTR,HOUSTON,TX 77058; LOCKHEED ESC,HOUSTON,TX 77058; LUNAR &amp; PLANETARY INST,HOUSTON,TX 77058</t>
  </si>
  <si>
    <t>National Aeronautics &amp; Space Administration (NASA); NASA Johnson Space Center; Lockheed Martin</t>
  </si>
  <si>
    <t>WOS:A1990EU26300088</t>
  </si>
  <si>
    <t>MIURA, Y; BEUKENS, R; RUCKLIDGE, J</t>
  </si>
  <si>
    <t>C-14 TERRESTRIAL, EXPOSED AND GLACIAL AGES OF ANTARCTIC METEORITES</t>
  </si>
  <si>
    <t>YAMAGUCHI UNIV,FAC SCI,YAMAGUCHI 753,JAPAN; UNIV TORONTO,ISOTRACE LAB,TORONTO M5S 1A7,ONTARIO,CANADA</t>
  </si>
  <si>
    <t>Yamaguchi University; University of Toronto</t>
  </si>
  <si>
    <t>WOS:A1990EU26300120</t>
  </si>
  <si>
    <t>TURNER, G; SAXTON, JM; LAURENZI, M</t>
  </si>
  <si>
    <t>RETENTION OF K-AR AGES BY METEORITE FUSION-CRUST AND AN ATTEMPT TO DATE ANTARCTIC DUST</t>
  </si>
  <si>
    <t>AR-40-AR-39</t>
  </si>
  <si>
    <t>UNIV MANCHESTER, DEPT GEOL, MANCHESTER M13 9PL, LANCS, ENGLAND; CNR, I-56100 PISA, ITALY</t>
  </si>
  <si>
    <t>University of Manchester; Consiglio Nazionale delle Ricerche (CNR)</t>
  </si>
  <si>
    <t>WOS:A1990EU26300188</t>
  </si>
  <si>
    <t>HERPERS, U; VOGT, S; BREMER, K; HOFMANN, HJ; WOLFLI, W; BOBE, K; STOFFLER, D; WIELER, R; SIGNER, P; MICHEL, R; DRAGOVITSCH, P; FILGES, D</t>
  </si>
  <si>
    <t>COSMOGENIC NUCLIDES IN EUCRITES</t>
  </si>
  <si>
    <t>NUCLEAR INSTRUMENTS &amp; METHODS IN PHYSICS RESEARCH SECTION B-BEAM INTERACTIONS WITH MATERIALS AND ATOMS</t>
  </si>
  <si>
    <t>5TH INTERNATIONAL CONF ON ACCELERATOR MASS SPECTROMETRY ( AMS-5 )</t>
  </si>
  <si>
    <t>APR 23-27, 1990</t>
  </si>
  <si>
    <t>PARIS, FRANCE</t>
  </si>
  <si>
    <t>DATA COMPILATION; METEORITES; BE-10; AL-26; RATES; AGES</t>
  </si>
  <si>
    <t>The cosmogenic nuclides Be-10 and Al-26 were measured in a number of selected Antarctic and non-Antarctic eucrites by accelerator mass spectrometry. Whenever available, different samples from the same meteorite were analyzed, in order to get information on depth-dependent variations of activities of cosmogenic radionuclides. For Al-26, measurements by gamma-gamma-coincidence techniques were also done. For the Antarctic meteorites stable He-, Ne- and Ar-isotopes were determined in the same samples by conventional mass spectrometry. A detailed mineralogical study of the meteorites analyzed allowed a classification or reclassification as monomict and polymict eucrites. In meteorite falls Be-10 and Al-26 are in saturation. Some Be-10 and most Al-26 data in Antarctic eucrites are lower than those in falls. For Al-26 this is attributed to the long terrestrial residence times of Antarctic meteorites. For Be-10 the lower concentrations are unlikely to be due to the decay during terrestrial residence. The experimental data are discussed together with rare gas measurements in the context of model calculations of the depth- and size-dependent production of cosmogenic nuclides in eucrites. In the case of four Antarctic Allan Hills eucrites a possible pairing is derived on the basis of cosmogenic radionuclides, stable rare gas isotopes and mineralogical similarity.</t>
  </si>
  <si>
    <t>FORSCHUNGSZENTRUM JULICH,INST KERNPHYS,JULICH,GERMANY; SWISS FED INST TECHNOL,INST MITTELENERGIEPHYS,CH-8092 ZURICH,SWITZERLAND; UNIV MUNSTER,INST PLANETOL,W-4400 MUNSTER,GERMANY; SWISS FED INST TECHNOL,NOC 61,CH-8092 ZURICH,SWITZERLAND; UNIV HANOVER,ZENT EINRICHTUNG STRAHLENSCHUTZ,W-3000 HANNOVER,GERMANY</t>
  </si>
  <si>
    <t>Helmholtz Association; Research Center Julich; Swiss Federal Institutes of Technology Domain; ETH Zurich; University of Munster; Swiss Federal Institutes of Technology Domain; ETH Zurich; Leibniz University Hannover</t>
  </si>
  <si>
    <t>HERPERS, U (corresponding author), UNIV COLOGNE,NUKL CHEM ABT,W-5000 COLOGNE 41,GERMANY.</t>
  </si>
  <si>
    <t>0168-583X</t>
  </si>
  <si>
    <t>NUCL INSTRUM METH B</t>
  </si>
  <si>
    <t>Nucl. Instrum. Methods Phys. Res. Sect. B-Beam Interact. Mater. Atoms</t>
  </si>
  <si>
    <t>10.1016/0168-583X(90)90485-D</t>
  </si>
  <si>
    <t>Instruments &amp; Instrumentation; Nuclear Science &amp; Technology; Physics, Atomic, Molecular &amp; Chemical; Physics, Nuclear</t>
  </si>
  <si>
    <t>Instruments &amp; Instrumentation; Nuclear Science &amp; Technology; Physics</t>
  </si>
  <si>
    <t>EV368</t>
  </si>
  <si>
    <t>WOS:A1990EV36800078</t>
  </si>
  <si>
    <t>GROWTH AND SURVIVAL IN MACARONI PENGUIN, EUDYPTES-CHRYSOLOPHUS, A-CHICKS AND B-CHICKS - DO FEMALES MAXIMIZE INVESTMENT IN THE LARGE B-EGG</t>
  </si>
  <si>
    <t>SYMP OF THE 5TH INTERNATIONAL THERIOLOGICAL CONGRESS - TEMPORAL CHANGES IN COMMUNITIES : SEASONAL, ANNUAL, SUCCESSIONAL AND GEOLOGICAL</t>
  </si>
  <si>
    <t>SUBSEQUENT GROWTH; CRESTED PENGUINS; WEIGHT; SIZE</t>
  </si>
  <si>
    <t>In crested penguins, Eudyptes spp., the first-laid (A) egg is smaller than the second-laid (B) egg and although viable rarely survives to hatching. I studied survival and growth to fledging of A- and B-chicks at experimentally-manipulated nests, and individual variation in relative investment by adult females in A- and B-eggs, in macaroni penguins, E. chrysolophus. At hatching, A-chicks averaged 55% of B-chick weight. However, in one year there was no difference in fledging weight between A- and B-chicks and in the second year A-chicks were only 7% lighter than B-chicks at fledging. A- and B-chicks did not differ in physical size at fledging. Although B-egg weight varied by up to 73% between individuals the relative size of the two eggs within the clutch remained the same, the A:B-egg weight ratio being 0.62. These results do not support the idea that birds maximise investment in the large B-egg. It is suggested that, in contrast to the assumption made by most hypotheses, the cost of egg production in crested penguins is very low, and that consequently the selection pressure required to maintain a two-egg clutch may also be low. A physiological basis for the intra-clutch egg dimorphism is proposed. It is suggested that during egg development the rate of yolk deposition increases with time and that the small A-egg, which is initiated first, develops for a period when the rate of yolk deposition is below maximum. Some evidence is presented to support this hypothesis.</t>
  </si>
  <si>
    <t>10.2307/3545145</t>
  </si>
  <si>
    <t>EQ560</t>
  </si>
  <si>
    <t>WOS:A1990EQ56000008</t>
  </si>
  <si>
    <t>IS CHICK FLEDGING WEIGHT A GOOD INDEX OF FOOD AVAILABILITY IN SEABIRD POPULATIONS</t>
  </si>
  <si>
    <t>PENGUINS; SUCCESS</t>
  </si>
  <si>
    <t>BRITISH ANTARCTIC SURVEY, NERC, CAMBRIDGE CB3 0ET, ENGLAND</t>
  </si>
  <si>
    <t>1600-0706</t>
  </si>
  <si>
    <t>10.2307/3545154</t>
  </si>
  <si>
    <t>WOS:A1990EQ56000017</t>
  </si>
  <si>
    <t>BOCZAR, BA; PALMISANO, AC</t>
  </si>
  <si>
    <t>PHOTOSYNTHETIC PIGMENTS AND PIGMENT-PROTEINS IN NATURAL-POPULATIONS OF ANTARCTIC SEA-ICE DIATOMS</t>
  </si>
  <si>
    <t>PHYCOLOGIA</t>
  </si>
  <si>
    <t>CHLOROPHYLL-PROTEIN; GLENODINIUM-SP; MCMURDO-SOUND; MARINE DINOFLAGELLATE; PHAEODACTYLUM-TRICORNUTUM; MICROBIAL COMMUNITIES; PERIDININ-CHLOROPHYLL; GONYAULAX-POLYEDRA; COMPLEXES; MICROALGAE</t>
  </si>
  <si>
    <t>Pigment analyses of natural populations of sea-ice diatoms in Antarctica showed a range of chlorophyll a:c molar ratios of 1.85-3.83 and carotenoid (fucoxanthin): chlorophyll a molar ratios of 1.52-2.57. To understand the structural organization of pigments in these low light-adapted populations, the photosynthetic apparatus of a monospecific natural population of the Antartic sea ice diatom, Nitzschia stella Manguin (Bacillariophyta), was investigated. Three chlorophyll-protein complexes were isolated from the thylakoid membranes of this diatom. Spectral and pigment analyses revealed that, while all three complexes possessed chlorophyll a and fucoxanthin, chlorophyll c was found only in Complexes I and II. Fifty-nine per cent of the chlorophyll c was found in Complex I, which possessed a chlorophyll a:chlorophyll c:fucoxanthin ratio of 1:2:1, a ratio enriched in accessory pigments compared to whole cell ratios. Complex III contained fucoxanthin and 53% of the total chlorophyll a; this complex contained polypeptides in the 18.5 kDa range. These results are in contrast with those previously reported for studies of temperate diatoms. This is the first investigation of the pigment-protein composition of a natural (field) population of diatoms.</t>
  </si>
  <si>
    <t>UNIV WASHINGTON,DEPT BOT,SEATTLE,WA 98195; NASA,AMES RES CTR,MOFFETT FIELD,CA 94035</t>
  </si>
  <si>
    <t>University of Washington; University of Washington Seattle; National Aeronautics &amp; Space Administration (NASA); NASA Ames Research Center</t>
  </si>
  <si>
    <t>INT PHYCOLOGICAL SOC</t>
  </si>
  <si>
    <t>NEW BUSINESS OFFICE, PO BOX 1897, LAWRENCE, KS 66044-8897</t>
  </si>
  <si>
    <t>0031-8884</t>
  </si>
  <si>
    <t>Phycologia</t>
  </si>
  <si>
    <t>10.2216/i0031-8884-29-4-470.1</t>
  </si>
  <si>
    <t>EP080</t>
  </si>
  <si>
    <t>WOS:A1990EP08000010</t>
  </si>
  <si>
    <t>SAZHIN, SS; HORNE, RB</t>
  </si>
  <si>
    <t>QUASILONGITUDINAL APPROXIMATION FOR WHISTLER-MODE WAVES IN THE MAGNETOSPHERIC PLASMA</t>
  </si>
  <si>
    <t>The range of applicability of an improved quasilongitudinal approximation for whistler-mode waves in the equatorial magnetosphere (4 greater-than-or-similar-to L greater-than-or-similar-to 6.6) is specified based on the direct comparison between numerical solutions of the hot electromagnetic dispersion equation with the corresponding analytical quasilongitudinal solutions. It is pointed out that this approximation can be used at frequencies-omega-less than but not close to the electron gyrogrequency-OMEGA (omega greater-than-or-similar-to 0.6 OMEGA) and wave normal angles-teta-less than but not close to the resonance cone angle-teta-R. At omega = 0.8 OMEGA the analytical results deviate considerably from numerical ones due to strong damping of the waves, and so the quasilongitudinal solution becomes no longer valid.</t>
  </si>
  <si>
    <t>NERC,BRITISH ANTARCTIC SURVEY,CAMBRIDGE CB3 0ET,ENGLAND</t>
  </si>
  <si>
    <t>Horne, Richard B/U-3764-2019; Sazhin, Sergei/D-8027-2011</t>
  </si>
  <si>
    <t>Horne, Richard B/0000-0002-0412-6407; Sazhin, Sergei/0000-0003-2819-062X</t>
  </si>
  <si>
    <t>10.1016/0032-0633(90)90160-R</t>
  </si>
  <si>
    <t>ER572</t>
  </si>
  <si>
    <t>WOS:A1990ER57200007</t>
  </si>
  <si>
    <t>QUASI-PERIODIC VLF EMISSIONS AND CONCURRENT MAGNETIC PULSATIONS SEEN AT L = 4</t>
  </si>
  <si>
    <t>GEOMAGNETIC PULSATIONS; PLASMAPAUSE; CONJUGACY</t>
  </si>
  <si>
    <t>The first observations are presented from Halley, Antartica, of quasi-periodic (QP) VLF intensity variations modulated at the frequency of concurrent Pc3 magnetic pulsations. Seen on broadband frequency-time plots, the QP emissions are of both the dispersive and non-dispersive types. From the frequency and phase variation with time of the QP emissions and magnetic pulsations, estimates are obtained of the travel times of the ULF waves from the interaction region to the ground. The observations appear consistent with the idea of modulation of a pre-existing VLF hiss source in the magnetosphere by the compressional components of ULF waves. A significant change in the travel time during one event is consistent with a crossing of the plasmapause by the Halley fieldline.</t>
  </si>
  <si>
    <t>MORRISON, K (corresponding author), BRITISH ANTARCTIC SURVEY,MADINGLEY RD,CAMBRIDGE CB3 0ET,ENGLAND.</t>
  </si>
  <si>
    <t>10.1016/0032-0633(90)90161-I</t>
  </si>
  <si>
    <t>WOS:A1990ER57200008</t>
  </si>
  <si>
    <t>KARSTEN, U; WIENCKE, C; KIRST, GO</t>
  </si>
  <si>
    <t>THE EFFECT OF LIGHT-INTENSITY AND DAYLENGTH ON THE BETA-DIMETHYLSULPHONIOPROPIONATE (DMSP) CONTENT OF MARINE GREEN MACROALGAE FROM ANTARCTICA</t>
  </si>
  <si>
    <t>PLANT CELL AND ENVIRONMENT</t>
  </si>
  <si>
    <t>ANTARCTIC CHLOROPHYCEAE; UROSPORA; ENTEROMORPHA; ULOTHRIX; ACROSIPHONIA; LIGHT EFFECT; BETA-DIMETHYLSULPHONIOPROPIONATE; SEASONALITY</t>
  </si>
  <si>
    <t>ENTEROMORPHA-INTESTINALIS; OSMOTIC ADJUSTMENT; DIMETHYL SULFIDE; SEASONAL-CHANGES; ALGAE; OSMOACCLIMATION; PHOTOSYNTHESIS; PHYTOPLANKTON; ATMOSPHERE; SULFONIUM</t>
  </si>
  <si>
    <t>The beta-dimethylsulphoniopropionate (DMSP) concentrations of 5 Antarctic green algae grown at 2, 30 and 55-mu-mol photons m-2 s-1 were determined during a period of one year, cultivated under fluctuating daylengths mimicking the conditions of the natural habitat at King George Island, Antarctica. The intracellular DMSP content of all species decreased simultaneously with decreasing daylengths and vice versa. Additionally, the DMSP level was affected by the light intensity: the higher the photon fluence rate the greater the algal DMSP concentration. Under conditions of darkness, there was a degradation of the DMSP pool in members of the Acrosiphoniales, while the DMSP content in members of the Ulvales did not change. The results indicate a light-dependent DMSP accumulation in algae. Therefore, they may help to explain the seasonal variability of DMSP and its cleavage product dimethylsulphide (DMS) in coastal waters.</t>
  </si>
  <si>
    <t>KARSTEN, U (corresponding author), UNIV BREMEN,DEPT MARINE BOT,FB 2,W-2800 BREMEN,GERMANY.</t>
  </si>
  <si>
    <t>0140-7791</t>
  </si>
  <si>
    <t>PLANT CELL ENVIRON</t>
  </si>
  <si>
    <t>Plant Cell Environ.</t>
  </si>
  <si>
    <t>10.1111/j.1365-3040.1990.tb01991.x</t>
  </si>
  <si>
    <t>FB830</t>
  </si>
  <si>
    <t>WOS:A1990FB83000014</t>
  </si>
  <si>
    <t>DELFRATE, G; CARETTA, G</t>
  </si>
  <si>
    <t>FUNGI ISOLATED FROM ANTARCTIC MATERIAL</t>
  </si>
  <si>
    <t>UNIV PAVIA, IST MICOL MED R CIFERRI P REDAELLI, VIA S EPIFANIO 14, I-27100 PAVIA, ITALY</t>
  </si>
  <si>
    <t>University of Pavia</t>
  </si>
  <si>
    <t>EN198</t>
  </si>
  <si>
    <t>WOS:A1990EN19800001</t>
  </si>
  <si>
    <t>KUNZMANN, A</t>
  </si>
  <si>
    <t>GILL MORPHOMETRICS OF 2 ANTARCTIC FISH SPECIES PLEURAGRAMMA-ANTARCTICUM AND NOTOTHENIA-GIBBERIFRONS</t>
  </si>
  <si>
    <t>KUNZMANN, A (corresponding author), UNIV KIEL,INST POLAROKOL,OLSHAUSENSTR 40,W-2300 KIEL 1,GERMANY.</t>
  </si>
  <si>
    <t>Kunzmann, Andreas/O-1345-2013; Kunzmann, Andreas/O-5459-2019</t>
  </si>
  <si>
    <t>Kunzmann, Andreas/0000-0002-9500-4332; Kunzmann, Andreas/0000-0002-9500-4332</t>
  </si>
  <si>
    <t>WOS:A1990EN19800002</t>
  </si>
  <si>
    <t>RIEHL, R; EKAU, W</t>
  </si>
  <si>
    <t>IDENTIFICATION OF ANTARCTIC FISH EGGS BY SURFACE-STRUCTURE AS SHOWN BY THE EGGS OF TREMATOMUS-EULEPIDOTUS (TELEOSTEI, NOTOTHENIIDAE)</t>
  </si>
  <si>
    <t>ALFRED WEGENER INST POLAR &amp; MARINE RES, W-2850 BREMERHAVEN, GERMANY</t>
  </si>
  <si>
    <t>RIEHL, R (corresponding author), UNIV DUSSELDORF, LEHRSTUHL MORPHOL &amp; ZELLBIOL, INST ZOOL, UNIVERSITATSSTR 1, W-4000 DUSSELDORF 1, GERMANY.</t>
  </si>
  <si>
    <t>WOS:A1990EN19800004</t>
  </si>
  <si>
    <t>DELILLE, D</t>
  </si>
  <si>
    <t>FACTORS AFFECTING THE HORIZONTAL PATCHINESS OF COASTAL ANTARCTIC SEAWATER BACTERIA</t>
  </si>
  <si>
    <t>DELILLE, D (corresponding author), UNIV PIERRE &amp; MARIE CURIE,OBSERV OCEANOL BANYULS,UA 117,LAB ARAGO,F-66650 BANYULS SUR MER,FRANCE.</t>
  </si>
  <si>
    <t>WOS:A1990EN19800006</t>
  </si>
  <si>
    <t>KLAGES, M; GUTT, J</t>
  </si>
  <si>
    <t>COMPARATIVE-STUDIES ON THE FEEDING-BEHAVIOR OF HIGH ANTARCTIC AMPHIPODS (CRUSTACEA) IN LABORATORY</t>
  </si>
  <si>
    <t>KLAGES, M (corresponding author), ALFRED WEGENER INST POLAR &amp; MARINE RES,COLUMBUSSTR,POSTFACH 120161,W-2850 BREMERHAVEN,GERMANY.</t>
  </si>
  <si>
    <t>WOS:A1990EN19800010</t>
  </si>
  <si>
    <t>OHTA, Y; TORUDBAKKEN, BO; SHIRAISHI, K</t>
  </si>
  <si>
    <t>GEOLOGY OF GJELSVIKFJELLA AND WESTERN MUHLIG-HOFMANNFJELLA, DRONNING MAUD LAND, EAST ANTARCTICA</t>
  </si>
  <si>
    <t>As a part of the Norwegian Antarctic Research Expedition 1984/85, geological mapping was performed in Gjelsvikfjella and western Muhlig-Hofmannfjella, Dronning Maud Land. The northern part of Gjelsvikfjella is dominated by the Jutulsessen metasupracrustals which have been intruded by a major gabbroic body and several generations of dykes. To the south the metasupracrustals gradually transform into the Risemedet migmatites. In western Muhlig-Hofmannfjella the bedrock is dominated by the large Svarthamaren Charnockite batholith. The batholith is bordered by the Snotoa metamorphic complex outcropping to the south and west in Muhlig-Hofmannfjella and it is characterized by a high content of partly assimilated country rock inclusions. Mineral paragenesis and geothermometry/geobarometry suggest a two-stage tectonothermal-igneous history with an initial intermediate pressure, upper amphibolite to granulite facies metamorphism followed by high temperature transformations related to the charnockite intrusion. The age of the initial tectonothermal event is probably about 1,100 Ma. Geochronological work in the present study (Rb/Sr whole rock) gave an age of 500 +/- 24 Ma for the Svarthamaren Charnockite, interpreted to record the age of crystallization. Late brittle faulting and undeformed dolerite dykes outcropping in Jutulsessen are believed to be related to Mesozoic crustal stretching in the Jutulstraumen-Pencksokket Rift Zone to the west.</t>
  </si>
  <si>
    <t>Saga Petr AS, Kjorboveien 16, N-1301 Sandvika, NORWAY; Natl Inst Polar Res, Tokyo, JAPAN</t>
  </si>
  <si>
    <t>NORSK POLAR INST, POB 158, N-1330 OSLO, NORWAY.</t>
  </si>
  <si>
    <t>1751-8369</t>
  </si>
  <si>
    <t>10.1111/j.1751-8369.1990.tb00380.x</t>
  </si>
  <si>
    <t>EV455</t>
  </si>
  <si>
    <t>WOS:A1990EV45500001</t>
  </si>
  <si>
    <t>OTTESEN, PS; MEIER, T</t>
  </si>
  <si>
    <t>TARDIGRADA FROM THE HUSVIK AREA, SOUTH GEORGIA, SUB-ANTARCTIC</t>
  </si>
  <si>
    <t>Eleven species of tardigrades in South Georgia, of which two are new to science, were found in samples collected at fifteen localities. The highest number of species was found in moss from a scree field. Twenty species of tardigrades are presently known from South Georgia, but the island remains insufficiently investigated. The species composition is similar to that of southern South America. The high number of cosmopolitan species makes the geographical distribution pattern of the South Georgian tardigrades more similar to that of macrolichens than to that of insects and vascular plants.</t>
  </si>
  <si>
    <t>OTTESEN, PS (corresponding author), AGR UNIV NORWAY,DEPT BIOL &amp; NAT CONSERVAT,POB 14,N-1432 AS,NORWAY.</t>
  </si>
  <si>
    <t>10.1111/j.1751-8369.1990.tb00391.x</t>
  </si>
  <si>
    <t>WOS:A1990EV45500012</t>
  </si>
  <si>
    <t>HSIAO, KC; CHENG, CHC; FERNANDES, IE; DETRICH, HW; DEVRIES, AL</t>
  </si>
  <si>
    <t>AN ANTIFREEZE GLYCOPEPTIDE GENE FROM THE ANTARCTIC COD NOTOTHENIA-CORIICEPS-NEGLECTA ENCODES A POLYPROTEIN OF HIGH PEPTIDE COPY NUMBER</t>
  </si>
  <si>
    <t>PROCEEDINGS OF THE NATIONAL ACADEMY OF SCIENCES OF THE UNITED STATES OF AMERICA</t>
  </si>
  <si>
    <t>NORTHEASTERN UNIV,DEPT BIOL,BOSTON,MA 02115</t>
  </si>
  <si>
    <t>Northeastern University</t>
  </si>
  <si>
    <t>HSIAO, KC (corresponding author), UNIV ILLINOIS,DEPT PHYSIOL &amp; BIOPHYS,URBANA,IL 61801, USA.</t>
  </si>
  <si>
    <t>NATL ACAD SCIENCES</t>
  </si>
  <si>
    <t>2101 CONSTITUTION AVE NW, WASHINGTON, DC 20418</t>
  </si>
  <si>
    <t>0027-8424</t>
  </si>
  <si>
    <t>P NATL ACAD SCI USA</t>
  </si>
  <si>
    <t>Proc. Natl. Acad. Sci. U. S. A.</t>
  </si>
  <si>
    <t>10.1073/pnas.87.23.9265</t>
  </si>
  <si>
    <t>EL366</t>
  </si>
  <si>
    <t>WOS:A1990EL36600040</t>
  </si>
  <si>
    <t>BUCHER, TL; CHAPPELL, MA; MORGAN, KR</t>
  </si>
  <si>
    <t>THE ONTOGENY OF OXYGEN-CONSUMPTION AND VENTILATION IN THE ADELIE PENGUIN, PYGOSCELIS-ADELIAE</t>
  </si>
  <si>
    <t>RESPIRATION PHYSIOLOGY</t>
  </si>
  <si>
    <t>ALLOMETRY; ANIMAL, PENGUIN; ENERGY METABOLISM, IN BIRDS, DURING ONTOGENY; SIZE, AND ENERGY METABOLISM</t>
  </si>
  <si>
    <t>2 ANTARCTIC SEABIRDS; ROCKHOPPER PENGUINS; TEMPERATURE REGULATION; ENERGY-METABOLISM; GAS-EXCHANGE; BODY SIZE; THERMOREGULATION; BIRDS; MACARONI; GROWTH</t>
  </si>
  <si>
    <t>Although both energy metabolism and ventilation parameters are highly size dependent in adult birds, the usual scaling relationships with mass do not hold in hatchlings or in growing chicks. In Adelie penguins, three distinct behavioral phases during growth and development are reflected in the ontogeny of metabolism and ventilation. Metabolic intensity increases in the nestling phase (age 0-11 days), stabilizes during the creche phase (14-40 days), and decreases in fledglings (40-55 days) and adults. Minimal respiratory frequency does not change with mass in nestlings, decreases in creche chicks, and falls abruptly in fledglings and adults. Mass-specific standard tidal volume and mass-specific standard minute volume do not change with mass in nestlings, increase abruptly at 14 days, decline with increasing mass in creche chicks, and are not correlated with mass in fledglings and adults. Oxygen extraction at minimal frequency increases with increasing mass in nestlings and in creche chicks, and it declines with increasing mass in fledglings and adults. At any given age, usually Adelie penguins accomodate changing thermogenic demand primarily by adjusting minute volume rather than oxygen extraction.</t>
  </si>
  <si>
    <t>UNIV CALIF RIVERSIDE, DEPT BIOL, RIVERSIDE, CA 92521 USA; UNIV WASHINGTON, DEPT ZOOL, SEATTLE, WA 98195 USA</t>
  </si>
  <si>
    <t>University of California System; University of California Riverside; University of Washington; University of Washington Seattle</t>
  </si>
  <si>
    <t>UNIV CALIF LOS ANGELES, DEPT BIOL, LOS ANGELES, CA 90024 USA.</t>
  </si>
  <si>
    <t>0034-5687</t>
  </si>
  <si>
    <t>RESP PHYSIOL</t>
  </si>
  <si>
    <t>Respir. Physiol.</t>
  </si>
  <si>
    <t>10.1016/0034-5687(90)90106-9</t>
  </si>
  <si>
    <t>Physiology; Respiratory System</t>
  </si>
  <si>
    <t>EN992</t>
  </si>
  <si>
    <t>WOS:A1990EN99200010</t>
  </si>
  <si>
    <t>MASLANYJ, MP; STOREY, BC</t>
  </si>
  <si>
    <t>REGIONAL AEROMAGNETIC ANOMALIES IN ELLSWORTH LAND - CRUSTAL STRUCTURE AND MESOZOIC MICROPLATE BOUNDARIES WITHIN WEST ANTARCTICA</t>
  </si>
  <si>
    <t>10.1029/TC009i006p01515</t>
  </si>
  <si>
    <t>EM378</t>
  </si>
  <si>
    <t>WOS:A1990EM37800013</t>
  </si>
  <si>
    <t>ANTARCTIC WILDERNESS</t>
  </si>
  <si>
    <t>NOV 22</t>
  </si>
  <si>
    <t>EJ955</t>
  </si>
  <si>
    <t>WOS:A1990EJ95500002</t>
  </si>
  <si>
    <t>COLES, P; ALDHOUS, P; ANDERSON, C; ANDERSON, A</t>
  </si>
  <si>
    <t>CHILEAN FUNERAL FOR ANTARCTIC MINERALS PACT</t>
  </si>
  <si>
    <t>10.1038/348269a0</t>
  </si>
  <si>
    <t>WOS:A1990EJ95500004</t>
  </si>
  <si>
    <t>ROOD, RB; KAYE, JA; DOUGLASS, AR; ALLEN, DJ; STEENROD, S; LARSON, EM</t>
  </si>
  <si>
    <t>WINTERTIME NITRIC-ACID CHEMISTRY - IMPLICATIONS FROM 3-DIMENSIONAL MODEL-CALCULATIONS</t>
  </si>
  <si>
    <t>LIMB INFRARED MONITOR; ANTARCTIC OZONE DEPLETION; BREAKING PLANETARY-WAVES; CHLORINE NITRATE; HYDROGEN-CHLORIDE; STRATOSPHERIC CHEMISTRY; HETEROGENEOUS REACTIONS; NIMBUS-7 LIMS; ICE SURFACES; WATER-VAPOR</t>
  </si>
  <si>
    <t>A three-dimensional simulation of the evolution of HNO3 has been run for the winter of 1979. Winds and temperatures are taken from a stratospheric data assimilation analysis, and the chemistry is based on Limb Infrared Monitor of the Stratosphere (LIMS) observations. The model is compared to LIMS observations to investigate the problem of missing nitric acid chemistry in the winter hemisphere. Both the model and observations support the contention that a nitric acid source is needed outside of the polar vortex and north of the subtropics. Observations show that nitric acid and potential vorticity are uncorrelated in middle latitudes outside the polar vortex. This suggests that HNO3 is not dynamically controlled in middle latitudes. the model shows that given the time scales of conventional chemistry, dynamical control is expected. Therefore, an error exists in the conventional chemistry or additional processes are needed to bring the model and data into agreement. Since the polar vortex is dynamically isolated from the middle latitudes, and since the highest HNO3 values are observed in October and November, a source associated solely with polar stratospheric clouds cannot explain the deficiencies in the chemistry. The role of heterogeneous processes on background aerosols is reviewed in light of these results.</t>
  </si>
  <si>
    <t>APPL RES CORP,LANDOVER,MD</t>
  </si>
  <si>
    <t>ROOD, RB (corresponding author), NASA,GODDARD SPACE FLIGHT CTR,ATMOSPHER CHEM &amp; DYNAM BRANCH,CODE 916,GREENBELT,MD 20771, USA.</t>
  </si>
  <si>
    <t>Douglass, Anne R/D-4655-2012; Allen, Dale/P-4737-2019; Steenrod, Stephen D/H-2218-2012; Allen, Dale/F-7168-2010; Rood, Richard/C-5611-2008</t>
  </si>
  <si>
    <t>Allen, Dale/0000-0003-3305-9669; Rood, Richard/0000-0002-2310-4262</t>
  </si>
  <si>
    <t>NOV 15</t>
  </si>
  <si>
    <t>10.1175/1520-0469(1990)047&lt;2696:WNACIF&gt;2.0.CO;2</t>
  </si>
  <si>
    <t>EQ510</t>
  </si>
  <si>
    <t>WOS:A1990EQ51000006</t>
  </si>
  <si>
    <t>SEQUENCE OF A LIPASE GENE FROM THE ANTARCTIC PSYCHROTROPH MORAXELLA TA144</t>
  </si>
  <si>
    <t>NUCLEIC ACIDS RESEARCH</t>
  </si>
  <si>
    <t>0305-1048</t>
  </si>
  <si>
    <t>NUCLEIC ACIDS RES</t>
  </si>
  <si>
    <t>Nucleic Acids Res.</t>
  </si>
  <si>
    <t>NOV 11</t>
  </si>
  <si>
    <t>10.1093/nar/18.21.6431</t>
  </si>
  <si>
    <t>EJ011</t>
  </si>
  <si>
    <t>Green Submitted, Green Published</t>
  </si>
  <si>
    <t>WOS:A1990EJ01100044</t>
  </si>
  <si>
    <t>Bigg, EK</t>
  </si>
  <si>
    <t>Bigg, E. K.</t>
  </si>
  <si>
    <t>Aerosol over the Southern Ocean</t>
  </si>
  <si>
    <t>ATMOSPHERIC RESEARCH</t>
  </si>
  <si>
    <t>In a first attempt to assess a proposed climatic change feedback process involving cloud condensation nuclei (CCN) and cloud albedo, CCN concentrations N as a function of supersaturation S were measured on a. voyage from latitude 43 to 65 degrees S in October November 1988. The usual relationship N= CSk, with k = 0.5 and C a constant was a fair approximation for S in the range 0.3-0.7% implying that CCN concentrations should largely determine cloud drop concentrations and hence albedo for clouds with S in that range. South of latitude 50 degrees S and at smaller S, k was 1 or larger on average, which would lead to reduced dependence of albedo on CCN for the relevant clouds. N varied very widely for separations of the order of 100 km or 6 hours in time, particularly when the sea was partly ice-covered, suggesting strong local influences. During a large increase in N near 60 degrees S, unaccompanied by an increase in condensation nuclei (CN), cloud drops grew more rapidly than usual. In a subsidiary experiment particles were collected and examined by transmission electron microscopy. For particles less than 0.2 mu m diameter, 80-90% appeared to consist of ammonium sulfate, the remainder being sea salt or an unknown substance which was more liquid and heat-resistant. Dialysis showed that the sulfate particles contained a few percent of insoluble material. Particles which formed cloud drops in vapours other than water, were also studied. Comparison of these and water CCN and the rates of droplet growth suggested that the water insoluble portion of the particles was ethanol-soluble and surface-active. CN concentrations decreased by a factor of about 2 between 43 and 65 degrees S, a change closely parallelled by ethanol CCN concentrations.</t>
  </si>
  <si>
    <t>Bigg, EK (corresponding author), 12 Wills Ave, Castle Hill, NSW 2154, Australia.</t>
  </si>
  <si>
    <t>I should like to thank the Australian Antarctic Division for its support with this project, Dr. J.L. Gras of CSIRO, Division of Atmospheric Research and the staff at the Australian Baseline Air Pollution Monitoring Station at Cape Grim, Tasmania, for making extra CCN measurements for this period, the Director of that station for allowing me to calibrate the instruments there before and after the experiment and Dr. Ian Kaplin of the Sydney University Electron Microscope Unit for the electron microscope.</t>
  </si>
  <si>
    <t>0169-8095</t>
  </si>
  <si>
    <t>ATMOS RES</t>
  </si>
  <si>
    <t>Atmos. Res.</t>
  </si>
  <si>
    <t>NOV</t>
  </si>
  <si>
    <t>10.1016/0169-8095(90)90039-F</t>
  </si>
  <si>
    <t>V26CQ</t>
  </si>
  <si>
    <t>WOS:000208524100006</t>
  </si>
  <si>
    <t>URSIN, H; ETIENNE, JL; COLLET, J</t>
  </si>
  <si>
    <t>AN ANTARCTIC CROSSING AS AN ANALOG FOR LONG-TERM MANNED SPACEFLIGHT</t>
  </si>
  <si>
    <t>ESA BULLETIN-EUROPEAN SPACE AGENCY</t>
  </si>
  <si>
    <t>The long-duration space missions planned for the end of this century will involve both physiological and psychological problems for the crew who will fly them. If Europe is to achieve autonomy in space, it must increase its expertise in these associated disciplines. One means of acquiring relevant experience is to study human behaviour in environments that are similar from a psychological viewpoint. A planned crossing of the Antarctic by a six-man international team therefore offered ESA a unique opportunity to observe the psychological problems that can occur during an international expedition involving prolonged isolation in a hostile environment.</t>
  </si>
  <si>
    <t>URSIN, H (corresponding author), UNIV BERGEN,DEPT PHYSIOL PSYCHOL,N-5014 BERGEN,NORWAY.</t>
  </si>
  <si>
    <t>Collet, Jacques/W-1019-2019</t>
  </si>
  <si>
    <t>NOORDWIJK</t>
  </si>
  <si>
    <t>ESTEC, PO BOX 299, 2200 AG NOORDWIJK, NETHERLANDS</t>
  </si>
  <si>
    <t>0376-4265</t>
  </si>
  <si>
    <t>ESA BULL-EUR SPACE</t>
  </si>
  <si>
    <t>ESA Bull.-Eur. Space Agency</t>
  </si>
  <si>
    <t>EQ964</t>
  </si>
  <si>
    <t>WOS:A1990EQ96400006</t>
  </si>
  <si>
    <t>PAUL, RL; LIPSCHUTZ, ME</t>
  </si>
  <si>
    <t>CHEMICAL STUDIES OF DIFFERENTIATED METEORITES .1. LABILE TRACE-ELEMENTS IN ANTARCTIC AND NON-ANTARCTIC EUCRITES</t>
  </si>
  <si>
    <t>10.1016/0016-7037(90)90133-6</t>
  </si>
  <si>
    <t>EK126</t>
  </si>
  <si>
    <t>WOS:A1990EK12600025</t>
  </si>
  <si>
    <t>WRIGHT, J</t>
  </si>
  <si>
    <t>SAVE THE ANTARCTIC, YES BUT HOW</t>
  </si>
  <si>
    <t>GEOGRAPHICAL JOURNAL</t>
  </si>
  <si>
    <t>ROYAL GEOGRAPHICAL SOC</t>
  </si>
  <si>
    <t>1 KENSINGTON GORE, LONDON, ENGLAND SW7 2AR</t>
  </si>
  <si>
    <t>0016-7398</t>
  </si>
  <si>
    <t>GEOGR J</t>
  </si>
  <si>
    <t>Geogr. J.</t>
  </si>
  <si>
    <t>Geography</t>
  </si>
  <si>
    <t>EL567</t>
  </si>
  <si>
    <t>WOS:A1990EL56700027</t>
  </si>
  <si>
    <t>TRODAHL, HJ; BUCKLEY, RG</t>
  </si>
  <si>
    <t>ENHANCED ULTRAVIOLET TRANSMISSION OF ANTARCTIC SEA ICE DURING THE AUSTRAL SPRING</t>
  </si>
  <si>
    <t>DSIR,LOWER HUTT,NEW ZEALAND</t>
  </si>
  <si>
    <t>TRODAHL, HJ (corresponding author), VICTORIA UNIV WELLINGTON,DEPT PHYS,POB 600,WELLINGTON,NEW ZEALAND.</t>
  </si>
  <si>
    <t>Buckley, Robert George/K-6186-2017</t>
  </si>
  <si>
    <t>Buckley, Robert George/0000-0002-9906-4009</t>
  </si>
  <si>
    <t>10.1029/GL017i012p02177</t>
  </si>
  <si>
    <t>EH621</t>
  </si>
  <si>
    <t>WOS:A1990EH62100025</t>
  </si>
  <si>
    <t>HORNE, RB; THORNE, RM</t>
  </si>
  <si>
    <t>ION-CYCLOTRON ABSORPTION AT THE 2ND HARMONIC OF THE OXYGEN GYROFREQUENCY</t>
  </si>
  <si>
    <t>UNIV CALIF LOS ANGELES,DEPT ATMOSPHER SCI,LOS ANGELES,CA 90024</t>
  </si>
  <si>
    <t>University of California System; University of California Los Angeles</t>
  </si>
  <si>
    <t>HORNE, RB (corresponding author), NERC,BRITISH ANTARCTIC SURVEY,MADINGLEY RD,CAMBRIDGE CB3 OET,ENGLAND.</t>
  </si>
  <si>
    <t>Horne, Richard B/U-3764-2019</t>
  </si>
  <si>
    <t>Horne, Richard B/0000-0002-0412-6407</t>
  </si>
  <si>
    <t>10.1029/GL017i012p02225</t>
  </si>
  <si>
    <t>WOS:A1990EH62100037</t>
  </si>
  <si>
    <t>ZHADIN, EA</t>
  </si>
  <si>
    <t>PLANETARY AND INTERANNUAL OZONE ANOMALIES IN POLAR-REGIONS</t>
  </si>
  <si>
    <t>ANTARCTIC OZONE; CHLORINE</t>
  </si>
  <si>
    <t>The problem of abnormal total ozone variations in polar regions of the Northern and Southern hemispheres is discussed. Using the simple linear planetary wave model with a fixed zonal wind the possible influence of the SST-anomalies on the ozone transport by planetary waves is investigated. The calculated results show that the observed interannual ozone variations may be associated with long-term variations in the geographical positions of the powerful streams in the ocean: Gulfstream, Curosio and El/Nino phenomenon.</t>
  </si>
  <si>
    <t>ZHADIN, EA (corresponding author), CENT AEROL OBSERV,MOSCOW,USSR.</t>
  </si>
  <si>
    <t>EP371</t>
  </si>
  <si>
    <t>WOS:A1990EP37100005</t>
  </si>
  <si>
    <t>JONES, PD</t>
  </si>
  <si>
    <t>ANTARCTIC TEMPERATURES OVER THE PRESENT CENTURY - A STUDY OF THE EARLY EXPEDITION RECORD</t>
  </si>
  <si>
    <t>Air temperature records for 26 expeditions to Antarctica that have overwintered, for periods of at least 9 months, between 1898 and 1958 have been assembled. Using a map of 1957-75 average annual temperature over Antarctia, the results for the expedition sites were made compatible with modern data. The expedition records are unfortunately confined mainly to two regions, the Antarctic Peninsula and the Ross Sea sectors. It is difficult, therefore, to generalize the results to the entire continental area. The expeditions are also somewhat irregularly spaced in time with relatively few occurring in the 1917-34 period. The best guess that can be made is that Antarctic air temperatures now appear to be warmer, by at least 1-degrees-C, than those prevailing during the first decade of the twentieth century. The results is broadly consistent with temperature changes that have been reported for both land and marine regions over the rest of the Southern Hemisphere. This result is, however, in contrast with the course of temperature change over the Arctic region, where temperatures are now only 0.35-degrees-C warmer than in 1901.</t>
  </si>
  <si>
    <t>JONES, PD (corresponding author), UNIV E ANGLIA,CLIMAT RES UNIT,NORWICH NR4 7TJ,NORFOLK,ENGLAND.</t>
  </si>
  <si>
    <t>Jones, Philip Douglas/C-8718-2009</t>
  </si>
  <si>
    <t>Jones, Philip Douglas/0000-0001-5032-5493</t>
  </si>
  <si>
    <t>10.1175/1520-0442(1990)003&lt;1193:ATOTPC&gt;2.0.CO;2</t>
  </si>
  <si>
    <t>FC723</t>
  </si>
  <si>
    <t>WOS:A1990FC72300002</t>
  </si>
  <si>
    <t>PUGH, PJA; KING, PE; FORDY, MR</t>
  </si>
  <si>
    <t>RESPIRATION IN FORTUYNIA-MACULATA LUXTON (FORTUYNIIDAE, CRYPTOSTIGMATA, ACARINA) WITH PARTICULAR REFERENCE TO THE ROLE OF VAN-DER-HAMMENS ORGAN</t>
  </si>
  <si>
    <t>PUGH, PJA (corresponding author), UNIV COLL SWANSEA,SCH BIOL SCI,SINGLETON PK,SWANSEA SA2 8PP,W GLAM,WALES.</t>
  </si>
  <si>
    <t>NOV-DEC</t>
  </si>
  <si>
    <t>10.1080/00222939000770881</t>
  </si>
  <si>
    <t>EH883</t>
  </si>
  <si>
    <t>WOS:A1990EH88300008</t>
  </si>
  <si>
    <t>ANATOMY OF THE ALIMENTARY CANAL OF PARANDANIA-BOECKI (STEBBING, 1888) (CRUSTACEA, AMPHIPODA, STEGOCEPHALIDAE) FROM THE ANTARCTIC OCEAN</t>
  </si>
  <si>
    <t>COLEMAN, CO (corresponding author), UNIV OLDENBURG,ARBEITSGRP ZOOMORPHOL,FACHBEREICH 7,POSTFACH 2503,W-2900 OLDENBURG,GERMANY.</t>
  </si>
  <si>
    <t>10.1080/00222939000770901</t>
  </si>
  <si>
    <t>WOS:A1990EH88300010</t>
  </si>
  <si>
    <t>PRIDDLE, J; WATKINS, J; MORRIS, D; RICKETTS, C; BUCHHOLZ, F</t>
  </si>
  <si>
    <t>VARIATION OF FEEDING BY KRILL IN SWARMS</t>
  </si>
  <si>
    <t>METOCEAN CONSULTANCY LTD,HASLEMERE GU27 2QA,SURREY,ENGLAND; DEPT MATH &amp; STAT,PLYMOUTH PL4 8AA,ENGLAND; UNIV KIEL,INST MEERESKUNDE,W-2300 KIEL 1,GERMANY</t>
  </si>
  <si>
    <t>PRIDDLE, J (corresponding author), BRITISH ANTARCTIC SURVEY,NAT ENVIRONM RES COUNCIL,HIGH CROSS,MADINGLEY RD,CAMBRIDGE CB3 0ET,ENGLAND.</t>
  </si>
  <si>
    <t>10.1093/plankt/12.6.1189</t>
  </si>
  <si>
    <t>EG619</t>
  </si>
  <si>
    <t>WOS:A1990EG61900005</t>
  </si>
  <si>
    <t>PREZANT, RS</t>
  </si>
  <si>
    <t>SHELL AND HINGE ONTOGENY OF THE ANTARCTIC BIVALVE LISSARCA-NOTORCADENSIS</t>
  </si>
  <si>
    <t>JOURNAL OF THE MARINE BIOLOGICAL ASSOCIATION OF THE UNITED KINGDOM</t>
  </si>
  <si>
    <t>PREZANT, RS (corresponding author), INDIANA UNIV PENNSYLVANIA,DEPT BIOL,INDIANA,PA 15705, USA.</t>
  </si>
  <si>
    <t>0025-3154</t>
  </si>
  <si>
    <t>J MAR BIOL ASSOC UK</t>
  </si>
  <si>
    <t>J. Mar. Biol. Assoc. U.K.</t>
  </si>
  <si>
    <t>10.1017/S0025315400059105</t>
  </si>
  <si>
    <t>EL047</t>
  </si>
  <si>
    <t>WOS:A1990EL04700014</t>
  </si>
  <si>
    <t>DALY, KL</t>
  </si>
  <si>
    <t>OVERWINTERING DEVELOPMENT, GROWTH, AND FEEDING OF LARVAL EUPHAUSIA-SUPERBA IN THE ANTARCTIC MARGINAL ICE-ZONE</t>
  </si>
  <si>
    <t>PIGMENT DESTRUCTION; GUT CLEARANCE; ACARTIA-TONSA; WEDDELL SEA; KRILL; DANA; CHLOROPHYLL; COPEPOD; RATES; REQUIREMENTS</t>
  </si>
  <si>
    <t>Seasonal extent of pack ice has enormous influence on the Antarctic ecosystem. An investigation of the marginal ice zone in winter took place in the Scotia-Weddell Seas, a major nursery ground for the Antarctic krill Euphausia superba. Krill larvae were abundant at the ice edge and on the undersurfaces of ice floes where the pack ice provided greater concentrations of food and a superior refuge compared to the water column. Larval development and growth, which is dependent on food supply, progressed steadily from June through August. In early June, furcilia stages F3-F5 were most abundant but, by August, F6s and juveniles predominated. Krill molted about every 20 d and growth rates (0.07 mm d-1) were similar to reported summer rates. Gut fullness indicated that 98% of the larvae were feeding both day and night. Ingestion rates based on gut pigments, however, were inadequate to meet respiratory requirements. Dietary analysis revealed that in addition to diatoms, larvae ingest protozoans and possibly detritus. If heterotrophic C is considered, larval krill feeding on sea ice biota could ingest sufficient C to support observed growth. Seasonal pack ice coverage over nursery grounds thus plays an important role in the overwintering of larval krill.</t>
  </si>
  <si>
    <t>DALY, KL (corresponding author), UNIV WASHINGTON,SCH OCEANOG,WB-10,SEATTLE,WA 98195, USA.</t>
  </si>
  <si>
    <t>10.4319/lo.1990.35.7.1564</t>
  </si>
  <si>
    <t>EX805</t>
  </si>
  <si>
    <t>WOS:A1990EX80500011</t>
  </si>
  <si>
    <t>SAVOURS, A</t>
  </si>
  <si>
    <t>CHRONOLOGICAL LIST OF ANTARCTIC EXPEDITIONS AND RELATED HISTORICAL EVENTS - HEADLAND,RK</t>
  </si>
  <si>
    <t>MARINERS MIRROR</t>
  </si>
  <si>
    <t>0025-3359</t>
  </si>
  <si>
    <t>2049-680X</t>
  </si>
  <si>
    <t>Mar. Mirror</t>
  </si>
  <si>
    <t>EM514</t>
  </si>
  <si>
    <t>WOS:A1990EM51400038</t>
  </si>
  <si>
    <t>AUSTRALIAN NATIONAL ANTARCTIC RESEARCH EXPEDITIONS 1947-1966, UNDER THE DIRECTION OF CAMPBELL,STUART 1947-48 AND LAW,PHILIP 1949-66 - JACKSON,A</t>
  </si>
  <si>
    <t>WOS:A1990EM51400039</t>
  </si>
  <si>
    <t>JONES, AGE</t>
  </si>
  <si>
    <t>SHACKLETON LIEUTENANT - THE NIMROD DIARY OF MACKINTOSH,A.L.A., BRITISH ANTARCTIC EXPEDITION, 1907-1909 - NEWMAN,S</t>
  </si>
  <si>
    <t>SOC NAUTICAL RESEARCH</t>
  </si>
  <si>
    <t>NATIONAL MARITIME MUSEUM GREENWICH, LONDON, ENGLAND SE10 9NF</t>
  </si>
  <si>
    <t>WOS:A1990EM51400049</t>
  </si>
  <si>
    <t>ARZHANOVA, NV; ZUBAREVICH, VL; NALETOVA, IA</t>
  </si>
  <si>
    <t>SPECIES OF NITROGEN IN THE SOUTHERN ATLANTIC</t>
  </si>
  <si>
    <t>SCOTIA SEA; PHYTOPLANKTON; AMMONIUM; NITRATE</t>
  </si>
  <si>
    <t>Space distribution of organic and inorganic compounds of nitrogen and their inter-ralations in different latitude zones of Southern Atlantic is analized. Considerable decrease of inorganic nitrogen from the antarctic zone toward equator (in the euphotic layer from 15-30-mu-M to 1-mu-M) is observed; the summury content of organic compounds in its turn remains approximately on one level all over the Southern Atlantic (15-20-mu-M - in the surface, 10-20-mu-M - in deep waters). The higher concentration of organic nitrogen (more than 30-mu-M and 20 mu-M in the surface and deep waters respetevely) marks out zones of convergence. Urea and amino acids contribution in the organic nitrogen pool varies greatly (5-30% and 5-20%, respectively) reflecting changes of qualitive contents of organic substance.</t>
  </si>
  <si>
    <t>ARZHANOVA, NV (corresponding author), ALL UNION SEA FISHERIES &amp; OCEANOG RES INST,MOSCOW 107140,USSR.</t>
  </si>
  <si>
    <t>ER481</t>
  </si>
  <si>
    <t>WOS:A1990ER48100008</t>
  </si>
  <si>
    <t>DRITS, AV; PASTERNAK, AF; TSEITLIN, VB</t>
  </si>
  <si>
    <t>DIEL FEEDING RHYTHM IN ANTARCTIC COPEPOD CALANUS-PROPINQUUS</t>
  </si>
  <si>
    <t>GUT CONTENTS; FLUORESCENCE; ZOOPLANKTON; VARIABILITY; CALIFORNIA</t>
  </si>
  <si>
    <t>Diurnal feeding rhythm in antarctic copepod Calanus propinquus was investigated in the Atlantic region of Antarctica on the four stations with different phytoplankton biomass. Well pronounced diel feeding rhythm in copepods inhabiting upper homogeneous layer with constant feeding conditions was found. The variable food concentration on studied stations brought to similar changes in day and night gut contents level. Analysis of the obtained data with the use of simulation model suggest that pronounced variability in gut contents of copepods inhabiting stations with low phytoplankton biomass may be caused by individual intermittent feeding and population heterogenity; the increase of food concentration probably causes the decrease of population heterogenity and synchronization of copepods feeding.</t>
  </si>
  <si>
    <t>DRITS, AV (corresponding author), PP SHIRSHOV OCEANOL INST,MOSCOW,USSR.</t>
  </si>
  <si>
    <t>Drits, Alexander/G-1171-2014</t>
  </si>
  <si>
    <t>WOS:A1990ER48100015</t>
  </si>
  <si>
    <t>WOOLFE, KJ</t>
  </si>
  <si>
    <t>TRACE FOSSILS AS PALEOENVIRONMENTAL INDICATORS IN THE TAYLOR GROUP (DEVONIAN) OF ANTARCTICA</t>
  </si>
  <si>
    <t>WOOLFE, KJ (corresponding author), VICTORIA UNIV WELLINGTON,ANTARCTIC RES CTR,POB 600,WELLINGTON,NEW ZEALAND.</t>
  </si>
  <si>
    <t>10.1016/0031-0182(90)90139-X</t>
  </si>
  <si>
    <t>EM723</t>
  </si>
  <si>
    <t>WOS:A1990EM72300009</t>
  </si>
  <si>
    <t>WRIGHT, JW</t>
  </si>
  <si>
    <t>IONOGRAM INVERSION FOR A TILTED IONOSPHERE</t>
  </si>
  <si>
    <t>DYNASONDE</t>
  </si>
  <si>
    <t>Digital ionosondes such as the Dynasonde disclose that the ionosphere is seldom horizontal even when it is plane stratified to a good approximation. The local magnetic dip does not then determine correctly the radiowave propagation angle for inversion of the ionogram to a plasma density profile. The measured echo direction of arrival can be used together with the known dip for an improved propagation angle. The effects are small for simple one-parameter laminae but become important when differential (ordinary, extraordinary) retardations are used to aid correction for valley and starting ambiguities. The resulting profile describes the plasma distribution along the direction of observation, rather than the vertical; it thus conveys information about horizontal gradients. Observations suggest that advances in inversion methods may be practicable for application to modern ionosonde recordings, by which local lateral structure can be described in greater detail.</t>
  </si>
  <si>
    <t>10.1029/RS025i006p01175</t>
  </si>
  <si>
    <t>EP194</t>
  </si>
  <si>
    <t>WOS:A1990EP19400008</t>
  </si>
  <si>
    <t>GERSHENZON, YM; PURMAL, AP</t>
  </si>
  <si>
    <t>HETEROGENEOUS PROCESSES IN THE EARTH ATMOSPHERE AND THEIR ECOLOGICAL CONSEQUENCES</t>
  </si>
  <si>
    <t>USPEKHI KHIMII</t>
  </si>
  <si>
    <t>ANTARCTIC SPRING STRATOSPHERE; MASS-TRANSPORT LIMITATION; HYDROGEN-CHLORIDE; OZONE DEPLETION; LOW ALTITUDES; HO2 RADICALS; ICE SURFACES; SAM-II; CHEMISTRY; OXIDATION</t>
  </si>
  <si>
    <t>GERSHENZON, YM (corresponding author), NN SEMENOV CHEM PHYS INST,MOSCOW,USSR.</t>
  </si>
  <si>
    <t>0042-1308</t>
  </si>
  <si>
    <t>USP KHIM+</t>
  </si>
  <si>
    <t>Uspekhi Khimii</t>
  </si>
  <si>
    <t>EN052</t>
  </si>
  <si>
    <t>WOS:A1990EN05200001</t>
  </si>
  <si>
    <t>HEUSSER, CJ</t>
  </si>
  <si>
    <t>LATE-GLACIAL AND HOLOCENE VEGETATION AND CLIMATE OF SUB-ANTARCTIC SOUTH-AMERICA</t>
  </si>
  <si>
    <t>REVIEW OF PALAEOBOTANY AND PALYNOLOGY</t>
  </si>
  <si>
    <t>HEUSSER, CJ (corresponding author), NYU,DEPT BIOL,NEW YORK,NY 10003, USA.</t>
  </si>
  <si>
    <t>0034-6667</t>
  </si>
  <si>
    <t>REV PALAEOBOT PALYNO</t>
  </si>
  <si>
    <t>Rev. Palaeobot. Palynology</t>
  </si>
  <si>
    <t>OCT 30</t>
  </si>
  <si>
    <t>10.1016/0034-6667(90)90051-J</t>
  </si>
  <si>
    <t>Plant Sciences; Paleontology</t>
  </si>
  <si>
    <t>EK943</t>
  </si>
  <si>
    <t>WOS:A1990EK94300002</t>
  </si>
  <si>
    <t>DETTMANN, ME; JARZEN, DM</t>
  </si>
  <si>
    <t>THE ANTARCTIC AUSTRALIAN RIFT-VALLEY - LATE CRETACEOUS CRADLE OF NORTHEASTERN AUSTRALASIAN RELICTS</t>
  </si>
  <si>
    <t>NATL MUSEUM NAT SCI,DIV PALEOBIOL,OTTAWA K1P 6P4,ONTARIO,CANADA</t>
  </si>
  <si>
    <t>DETTMANN, ME (corresponding author), UNIV QUEENSLAND,DEPT BOT,ST LUCIA,QLD 4067,AUSTRALIA.</t>
  </si>
  <si>
    <t>10.1016/0034-6667(90)90064-P</t>
  </si>
  <si>
    <t>WOS:A1990EK94300015</t>
  </si>
  <si>
    <t>ANDERSON, I; PETERSON, C</t>
  </si>
  <si>
    <t>ANTARCTIC ICEBREAKER BUYS TIME FOR RESEARCH</t>
  </si>
  <si>
    <t>OCT 27</t>
  </si>
  <si>
    <t>EF490</t>
  </si>
  <si>
    <t>WOS:A1990EF49000024</t>
  </si>
  <si>
    <t>WILKINSON, DM</t>
  </si>
  <si>
    <t>MULTIVARIATE-ANALYSIS OF THE BIOGEOGRAPHY OF THE PROTOZOAN GENUS NEBELA IN SOUTHERN TEMPERATE AND ANTARCTIC ZONES</t>
  </si>
  <si>
    <t>EUROPEAN JOURNAL OF PROTISTOLOGY</t>
  </si>
  <si>
    <t>UNIV COLL CARDIFF, LLYSDINAM FIELD CTR, CARDIFF CF1 1XL, S GLAM, WALES</t>
  </si>
  <si>
    <t>Cardiff University</t>
  </si>
  <si>
    <t>WILKINSON, DM (corresponding author), MANCHESTER POLYTECH, DEPT ARCHITECTURE &amp; LANDSCAPE, MANCHESTER M15 6HA, ENGLAND.</t>
  </si>
  <si>
    <t>0932-4739</t>
  </si>
  <si>
    <t>1618-0429</t>
  </si>
  <si>
    <t>EUR J PROTISTOL</t>
  </si>
  <si>
    <t>Eur. J. Protistol.</t>
  </si>
  <si>
    <t>OCT 19</t>
  </si>
  <si>
    <t>10.1016/S0932-4739(11)80105-7</t>
  </si>
  <si>
    <t>ED895</t>
  </si>
  <si>
    <t>WOS:A1990ED89500003</t>
  </si>
  <si>
    <t>KERR, RA</t>
  </si>
  <si>
    <t>ANOTHER DEEP ANTARCTIC OZONE HOLE</t>
  </si>
  <si>
    <t>10.1126/science.250.4979.370</t>
  </si>
  <si>
    <t>ED616</t>
  </si>
  <si>
    <t>WOS:A1990ED61600015</t>
  </si>
  <si>
    <t>MARKS, KM; VOGT, PR; HALL, SA</t>
  </si>
  <si>
    <t>RESIDUAL DEPTH ANOMALIES AND THE ORIGIN OF THE AUSTRALIAN-ANTARCTIC DISCORDANCE ZONE</t>
  </si>
  <si>
    <t>UNIV HOUSTON,DEPT GEOSCI,HOUSTON,TX 77004; USN,RES LAB,WASHINGTON,DC 20375</t>
  </si>
  <si>
    <t>University of Houston System; University of Houston; United States Department of Defense; United States Navy; Naval Research Laboratory</t>
  </si>
  <si>
    <t>Marks, Karen/F-5610-2010</t>
  </si>
  <si>
    <t>Marks, Karen/0000-0001-6524-1495</t>
  </si>
  <si>
    <t>OCT 10</t>
  </si>
  <si>
    <t>B11</t>
  </si>
  <si>
    <t>10.1029/JB095iB11p17325</t>
  </si>
  <si>
    <t>ED511</t>
  </si>
  <si>
    <t>WOS:A1990ED51100004</t>
  </si>
  <si>
    <t>WALTON, DWH; MORRIS, EM</t>
  </si>
  <si>
    <t>SCIENCE, ENVIRONMENT AND RESOURCES IN ANTARCTICA</t>
  </si>
  <si>
    <t>APPLIED GEOGRAPHY</t>
  </si>
  <si>
    <t>WALTON, DWH (corresponding author), NERC,BRITISH ANTARCTIC SURVEY,HIGH CROSS,MADINGLEY RD,CAMBRIDGE CB3 0ET,ENGLAND.</t>
  </si>
  <si>
    <t>Walton, David/0000-0002-7103-4043</t>
  </si>
  <si>
    <t>0143-6228</t>
  </si>
  <si>
    <t>APPL GEOGR</t>
  </si>
  <si>
    <t>Appl. Geogr.</t>
  </si>
  <si>
    <t>OCT</t>
  </si>
  <si>
    <t>10.1016/0143-6228(90)90035-N</t>
  </si>
  <si>
    <t>EE698</t>
  </si>
  <si>
    <t>WOS:A1990EE69800002</t>
  </si>
  <si>
    <t>BOYD, IL; LUNN, NJ; ROTHERY, P; CROXALL, JP</t>
  </si>
  <si>
    <t>AGE DISTRIBUTION OF BREEDING FEMALE ANTARCTIC FUR SEALS IN RELATION TO CHANGES IN POPULATION-GROWTH RATE</t>
  </si>
  <si>
    <t>BOYD, IL (corresponding author), NERC,BRITISH ANTARCT SURVEY,MADINGLEY RD,CAMBRIDGE CB3 0ET,ENGLAND.</t>
  </si>
  <si>
    <t>10.1139/z90-307</t>
  </si>
  <si>
    <t>EF554</t>
  </si>
  <si>
    <t>WOS:A1990EF55400020</t>
  </si>
  <si>
    <t>OPPENHEIM, DR; GREENWOOD, R</t>
  </si>
  <si>
    <t>EPIPHYTIC DIATOMS IN 2 FRESH-WATER MARITIME ANTARCTIC LAKES</t>
  </si>
  <si>
    <t>FRESHWATER BIOLOGY</t>
  </si>
  <si>
    <t>OPPENHEIM, DR (corresponding author), PORTSMOUTH POLYTECH,SCH BIOL SCI,KING HENRY I ST,PORTSMOUTH PO1 2DY,ENGLAND.</t>
  </si>
  <si>
    <t>0046-5070</t>
  </si>
  <si>
    <t>FRESHWATER BIOL</t>
  </si>
  <si>
    <t>Freshw. Biol.</t>
  </si>
  <si>
    <t>10.1111/j.1365-2427.1990.tb00711.x</t>
  </si>
  <si>
    <t>ED568</t>
  </si>
  <si>
    <t>WOS:A1990ED56800008</t>
  </si>
  <si>
    <t>BAKER, KB; GREENWALD, RA; RUOHONIEMI, JM; DUDENEY, JR; PINNOCK, M; NEWELL, PT; GREENSPAN, ME; MENG, CI</t>
  </si>
  <si>
    <t>SIMULTANEOUS HF-RADAR AND DMSP OBSERVATIONS OF THE CUSP</t>
  </si>
  <si>
    <t>BOSTON UNIV,CTR SPACE PHYS,BOSTON,MA 02215; BRITISH ANTARCTIC SURVEY,CAMBRIDGE CB3 0ET,ENGLAND</t>
  </si>
  <si>
    <t>Boston University; UK Research &amp; Innovation (UKRI); Natural Environment Research Council (NERC); NERC British Antarctic Survey</t>
  </si>
  <si>
    <t>BAKER, KB (corresponding author), JOHNS HOPKINS UNIV,APPL PHYS LAB,JOHNS HOPKINS RD,LAUREL,MD 20723, USA.</t>
  </si>
  <si>
    <t>10.1029/GL017i011p01869</t>
  </si>
  <si>
    <t>EE728</t>
  </si>
  <si>
    <t>WOS:A1990EE72800017</t>
  </si>
  <si>
    <t>ROSEN, RD; SALSTEIN, DA; MILLER, AJ</t>
  </si>
  <si>
    <t>ON THE QUALITY OF EDDY HEAT-FLUX CALCULATIONS IN THE VICINITY OF THE ANTARCTIC LOWER STRATOSPHERE</t>
  </si>
  <si>
    <t>NOAA,NATL WEATHER SERV,NATL METEOROL CTR,CTR CLIMATE ANAL,WASHINGTON,DC 20233</t>
  </si>
  <si>
    <t>ROSEN, RD (corresponding author), ATMOSPHER &amp; ENVIRONM RES INC,840 MEM DR,CAMBRIDGE,MA 02139, USA.</t>
  </si>
  <si>
    <t>10.1029/GL017i011p01901</t>
  </si>
  <si>
    <t>WOS:A1990EE72800025</t>
  </si>
  <si>
    <t>EMENDED DESCRIPTION OF HALOMONAS-HALMOPHILA (NCMB-1971T)</t>
  </si>
  <si>
    <t>INTERNATIONAL JOURNAL OF SYSTEMATIC BACTERIOLOGY</t>
  </si>
  <si>
    <t>UNIV TASMANIA,DEPT AGR SCI,AUSTRALIAN COLLECT ANTARCTIC MICROORGANISMS,HOBART,TAS 7001,AUSTRALIA; UNIV TASMANIA,INST ANTARCTIC &amp; SO OCEAN STUDIES,HOBART,TAS 7001,AUSTRALIA; AUSTRALIAN ANTARCTIC DIV,KINGSTON,TAS 7050,AUSTRALIA; DEUTSCH SAMMLUNG MIKROORGANISMEN &amp; ZELLKULTUREN GMBH,W-3300 BRAUNSCHWEIG,GERMANY</t>
  </si>
  <si>
    <t>University of Tasmania; University of Tasmania; Australian Antarctic Division; Leibniz Institut fur Deutsche Sammlung von Mikroorganismen und Zellkulturen (DSMZ)</t>
  </si>
  <si>
    <t>1325 MASSACHUSETTS AVENUE, NW, WASHINGTON, DC 20005-4171</t>
  </si>
  <si>
    <t>0020-7713</t>
  </si>
  <si>
    <t>INT J SYST BACTERIOL</t>
  </si>
  <si>
    <t>Int. J. Syst. Bacteriol.</t>
  </si>
  <si>
    <t>10.1099/00207713-40-4-462</t>
  </si>
  <si>
    <t>ED272</t>
  </si>
  <si>
    <t>WOS:A1990ED27200019</t>
  </si>
  <si>
    <t>WEIMERSKIRCH, H</t>
  </si>
  <si>
    <t>THE INFLUENCE OF AGE AND EXPERIENCE ON BREEDING PERFORMANCE OF THE ANTARCTIC FULMAR, FULMARUS-GLACIALOIDES</t>
  </si>
  <si>
    <t>WEIMERSKIRCH, H (corresponding author), CNRS, CTR ETUD BIOL ANIM SAUVAGES, F-79360 BEAUVOIR SUR NIORT, FRANCE.</t>
  </si>
  <si>
    <t>Weimerskirch, Henri/K-7306-2019; Weimerskirch, Henri/F-5562-2013</t>
  </si>
  <si>
    <t>Weimerskirch, Henri/0000-0002-0457-586X;</t>
  </si>
  <si>
    <t>1365-2656</t>
  </si>
  <si>
    <t>10.2307/5019</t>
  </si>
  <si>
    <t>EB626</t>
  </si>
  <si>
    <t>WOS:A1990EB62600005</t>
  </si>
  <si>
    <t>REED, HL; BRICE, D; SHAKIR, KMM; BURMAN, KD; DALESANDRO, MM; OBRIAN, JT</t>
  </si>
  <si>
    <t>DECREASED FREE FRACTION OF THYROID-HORMONES AFTER PROLONGED ANTARCTIC RESIDENCE</t>
  </si>
  <si>
    <t>JOURNAL OF APPLIED PHYSIOLOGY</t>
  </si>
  <si>
    <t>WALTER REED ARMY MED CTR, DEPT MED, ENDOCRINE METAB SERV, WASHINGTON, DC 20307 USA; NATL NAVAL MED CTR, DEPT MED, DIV ENDOCRINE, BETHESDA, MD 20814 USA; USN HOSP, DEPT MED, DIV ENDOCRINE, BETHESDA, MD 20814 USA</t>
  </si>
  <si>
    <t>United States Department of Defense; United States Army; Walter Reed National Military Medical Center; Walter Reed National Military Medical Center; United States Department of Defense; United States Navy</t>
  </si>
  <si>
    <t>REED, HL (corresponding author), USN, MED RES INST, DEPT ENVIRONM MED, MAIL STOP 11, BETHESDA, MD 20814 USA.</t>
  </si>
  <si>
    <t>9650 ROCKVILLE PIKE, BETHESDA, MD 20814</t>
  </si>
  <si>
    <t>8750-7587</t>
  </si>
  <si>
    <t>J APPL PHYSIOL</t>
  </si>
  <si>
    <t>J. Appl. Physiol.</t>
  </si>
  <si>
    <t>10.1152/jappl.1990.69.4.1467</t>
  </si>
  <si>
    <t>Physiology; Sport Sciences</t>
  </si>
  <si>
    <t>EF006</t>
  </si>
  <si>
    <t>WOS:A1990EF00600041</t>
  </si>
  <si>
    <t>QUILTY, PG</t>
  </si>
  <si>
    <t>TRIASSIC AND JURASSIC FORAMINIFERID FAUNAS, NORTHERN EXMOUTH PLATEAU, EASTERN INDIAN-OCEAN</t>
  </si>
  <si>
    <t>QUILTY, PG (corresponding author), AUSTRALIAN ANTARCTIC DIV,CHANNEL HIGHWAY,KINGSTON,TAS 7050,AUSTRALIA.</t>
  </si>
  <si>
    <t>CUSHMAN FOUNDATION FORAMINIFERAL RES</t>
  </si>
  <si>
    <t>MUSEUM COMPARATIVE ZOOLOGY, DEPT INVERTEBRATE PALEONTOLOGY 26 OXFORD ST, HARVARD UNIV, CAMBRIDGE, MA 02138</t>
  </si>
  <si>
    <t>10.2113/gsjfr.20.4.349</t>
  </si>
  <si>
    <t>EE971</t>
  </si>
  <si>
    <t>WOS:A1990EE97100005</t>
  </si>
  <si>
    <t>GOLDSMITH, R; HAMPTON, IFG; LAYMAN, DB; LIGHT, IM</t>
  </si>
  <si>
    <t>CHANGES IN CARDIORESPIRATORY FITNESS IN MEN ON THE INTERNATIONAL BIOMEDICAL EXPEDITION TO THE ANTARCTIC (IBEA)</t>
  </si>
  <si>
    <t>JOURNAL OF PHYSIOLOGY-LONDON</t>
  </si>
  <si>
    <t>LOUGHBOROUGH UNIV TECHNOL,DEPT HUMAN SCI,LOUGHBOROUGH LE11 3TU,LEICS,ENGLAND; UNIV LONDON KINGS COLL,DEPT PHYSIOL,LONDON WC2R 2LS,ENGLAND; UNIV LEEDS,DEPT PHYSIOL,LEEDS LS2 9NQ,ENGLAND; ROBERT GORDONS INST TECHNOL,CTR OFFSHORE SURVIVAL,ABERDEEN AB2 2TQ,SCOTLAND</t>
  </si>
  <si>
    <t>Loughborough University; University of London; King's College London; University of Leeds; Robert Gordon University</t>
  </si>
  <si>
    <t>0022-3751</t>
  </si>
  <si>
    <t>J PHYSIOL-LONDON</t>
  </si>
  <si>
    <t>J. Physiol.-London</t>
  </si>
  <si>
    <t>P104</t>
  </si>
  <si>
    <t>Neurosciences; Physiology</t>
  </si>
  <si>
    <t>Neurosciences &amp; Neurology; Physiology</t>
  </si>
  <si>
    <t>ED218</t>
  </si>
  <si>
    <t>WOS:A1990ED21800135</t>
  </si>
  <si>
    <t>KUMAR, S</t>
  </si>
  <si>
    <t>RECENT INCREASE IN NITRATE CONCENTRATION OF ANTARCTIC SNOW IS MOST LIKELY RELATED TO ANTARCTIC OZONE HALO</t>
  </si>
  <si>
    <t>JOURNAL OF SCIENTIFIC &amp; INDUSTRIAL RESEARCH</t>
  </si>
  <si>
    <t>KUMAR, S (corresponding author), CSIR, RAFI MARG, NEW DELHI 110001, INDIA.</t>
  </si>
  <si>
    <t>NATL INST SCIENCE COMMUNICATION-NISCAIR</t>
  </si>
  <si>
    <t>NEW DELHI</t>
  </si>
  <si>
    <t>DR K S KRISHNAN MARG, PUSA CAMPUS, NEW DELHI 110 012, INDIA</t>
  </si>
  <si>
    <t>0022-4456</t>
  </si>
  <si>
    <t>0975-1084</t>
  </si>
  <si>
    <t>J SCI IND RES INDIA</t>
  </si>
  <si>
    <t>J. Sci. Ind. Res.</t>
  </si>
  <si>
    <t>Engineering, Multidisciplinary</t>
  </si>
  <si>
    <t>EE597</t>
  </si>
  <si>
    <t>WOS:A1990EE59700006</t>
  </si>
  <si>
    <t>BESTER, MN</t>
  </si>
  <si>
    <t>REPRODUCTION IN THE MALE SUB-ANTARCTIC FUR-SEAL ARCTOCEPHALUS-TROPICALIS</t>
  </si>
  <si>
    <t>10.1111/j.1469-7998.1990.tb05670.x</t>
  </si>
  <si>
    <t>EH001</t>
  </si>
  <si>
    <t>WOS:A1990EH00100001</t>
  </si>
  <si>
    <t>SHAUGHNESSY, PD; GOLDSWORTHY, SD</t>
  </si>
  <si>
    <t>POPULATION-SIZE AND BREEDING-SEASON OF THE ANTARCTIC FUR-SEAL ARCTOCEPHALUS-GAZELLA AT HEARD-ISLAND - 1987/88</t>
  </si>
  <si>
    <t>SHAUGHNESSY, PD (corresponding author), CSIRO,DIV WILDLIFE &amp; ECOL,POB 84,LYNEHAM,ACT 2602,AUSTRALIA.</t>
  </si>
  <si>
    <t>Shaughnessy, Peter/AAG-6689-2021</t>
  </si>
  <si>
    <t>Goldsworthy, Simon/0000-0003-4988-9085</t>
  </si>
  <si>
    <t>10.1111/j.1748-7692.1990.tb00359.x</t>
  </si>
  <si>
    <t>EJ782</t>
  </si>
  <si>
    <t>WOS:A1990EJ78200003</t>
  </si>
  <si>
    <t>AMBROSE, P</t>
  </si>
  <si>
    <t>AUSTRALIA LAUNCHES ANTARCTIC RESEARCH VESSEL</t>
  </si>
  <si>
    <t>10.1016/0025-326X(90)90047-C</t>
  </si>
  <si>
    <t>EF784</t>
  </si>
  <si>
    <t>WOS:A1990EF78400007</t>
  </si>
  <si>
    <t>BLUNT, JW; MUNRO, MHG; BATTERSHILL, CN; COPP, BR; MCCOMBS, JD; PERRY, NB; PRINSEP, M; THOMPSON, AM</t>
  </si>
  <si>
    <t>FROM THE ANTARCTIC TO THE ANTIPODES - 45-DEGREES OF MARINE CHEMISTRY</t>
  </si>
  <si>
    <t>NEW JOURNAL OF CHEMISTRY</t>
  </si>
  <si>
    <t>6TH INTERNATIONAL SYMP ON MARINE NATURAL PRODUCTS</t>
  </si>
  <si>
    <t>DAKAR, SENEGAL</t>
  </si>
  <si>
    <t>BLUNT, JW (corresponding author), UNIV CANTERBURY,DEPT CHEM,CHRISTCHURCH 1,NEW ZEALAND.</t>
  </si>
  <si>
    <t>Thompson, Andrew M/N-5940-2018; Prinsep, Michele/AAU-2396-2021; Copp, Brent/D-3706-2009; Battershill, Christopher/G-2663-2013; Perry, Nigel/G-5574-2010</t>
  </si>
  <si>
    <t>Thompson, Andrew M/0000-0003-2593-8559; Copp, Brent/0000-0001-5492-5269; Battershill, Christopher/0000-0002-5586-0417; Perry, Nigel/0000-0003-3196-3945; Munro, Murray/0000-0001-9201-6170</t>
  </si>
  <si>
    <t>1144-0546</t>
  </si>
  <si>
    <t>NEW J CHEM</t>
  </si>
  <si>
    <t>New J. Chem.</t>
  </si>
  <si>
    <t>EG634</t>
  </si>
  <si>
    <t>WOS:A1990EG63400008</t>
  </si>
  <si>
    <t>Diester-Haass, L; Meyers, PA; Rothe, P</t>
  </si>
  <si>
    <t>Diester-Haass, Liselotte; Meyers, Philip A.; Rothe, Peter</t>
  </si>
  <si>
    <t>MIOCENE HISTORY OF THE BENGUELA CURRENT AND ANTARCTIC ICE VOLUMES: EVIDENCE FROM RHYTHMIC SEDIMENTATION AND CURRENT GROWTH ACROSS THE WALVIS RIDGE (DEEP SEA DRILLING PROJECT SITES 362 AND 532)</t>
  </si>
  <si>
    <t>The history of the northward growth and of the fluctuations of the Benguela Current from the middle Miocene (ca. 14 Ma) to the uppermost late Miocene (ca. 5 Ma) has been reconstructed from analyses of the coarse and clay fractions and geochemical analyses of the organic matter in sediments from Deep Sea Drilling Project Sites 362 and 532. In the middle Miocene the Benguela Current had not yet reached the Walvis Ridge, and consequently, no local upwelling occurred. Carbonate preservation was good during this period of low productivity. Rhythmic changes related to Antarctic ice volumes were weak, leading to slightly higher organic matter concentrations and higher montmorillonite/illite (M/I) ratios in sediments deposited during times of greater continental ice. Montmorillonite was carried north from the Orange River by the Benguela Current, whereas illite originated from the nearby Namib Desert. In the early late Miocene the Benguela Current reached the Walvis Ridge in colder periods and led to well-developed rhythmic increases in opal, which was transported from near-coastal upwelling areas. Organic matter concentration, carbonate dissolution, and M/I ratios were also enhanced during periods of greater ice volume. During the late Miocene, farther northward migration of the Benguela Current led to a change in the uppermost Miocene sediments: opal contents and M/I ratios were high during times of low ice volume rather than in colder times. During the cold periods, local winds from the Namib desert increased the illite supply to the Walvis Ridge and depressed the M/I ratio. In these periods, the Benguela Current flowed farther to the north, reaching the Angola Basin as it did in Quaternary glacial periods. Throughout these changes, sediment organic carbon content was always enhanced in high-ice-volume periods from near-bottom downslope transport of organic matter from shelf regions during regressions, and carbonate dissolution in the sediments was increased as a result of oxidation of this organic matter.</t>
  </si>
  <si>
    <t>[Diester-Haass, Liselotte] Alfred Wegener Inst, D-2850 Bremerhaven, Germany; [Meyers, Philip A.] Univ Michigan, Dept Geol Sci, Ann Arbor, MI 48109 USA; [Rothe, Peter] Univ Mannheim, Abt Geol, Inst Geog, D-6800 Mannheim 1, Germany</t>
  </si>
  <si>
    <t>Helmholtz Association; Alfred Wegener Institute, Helmholtz Centre for Polar &amp; Marine Research; University of Michigan System; University of Michigan; University of Mannheim</t>
  </si>
  <si>
    <t>Diester-Haass, L (corresponding author), Alfred Wegener Inst, Columbusstr, D-2850 Bremerhaven, Germany.</t>
  </si>
  <si>
    <t>Meyers, Philip/0000-0002-9709-7528</t>
  </si>
  <si>
    <t>U.S. National Science Foundation; Deutsche Forschungsgemeinschaft; North Atlantic Treaty Organization; University of Michigan Rackham School of Graduate Studies</t>
  </si>
  <si>
    <t>U.S. National Science Foundation(National Science Foundation (NSF)); Deutsche Forschungsgemeinschaft(German Research Foundation (DFG)); North Atlantic Treaty Organization(NATO (North Atlantic Treaty Organisation)); University of Michigan Rackham School of Graduate Studies(University of Michigan System)</t>
  </si>
  <si>
    <t>Samples for this study were provided by the Deep Sea Drilling Project, supported by the U.S. National Science Foundation. Research was supported by the Deutsche Forschungsgemeinschaft, the U.S. National Science Foundation, the North Atlantic Treaty Organization, and the University of Michigan Rackham School of Graduate Studies. We gratefully acknowledge this support. Technical assistance was provided by D. Kreicker, A. Resch, and J. Schutz. R. Littke kindly contributed organic petrographic analyses. Illustrations were done by D. Hoflich and S. Fast. We thank D. Schnitker, B. Zobel, J. Zachos, and W.H. Berger for their helpful discussions and suggestions to improve this contribution. This paper benefitted greatly from reviews by D.A. Hodell and M. Ledbetter.</t>
  </si>
  <si>
    <t>10.1029/PA005i005p00685</t>
  </si>
  <si>
    <t>V23JL</t>
  </si>
  <si>
    <t>WOS:000208339000003</t>
  </si>
  <si>
    <t>Lea, DW; Boyle, EA</t>
  </si>
  <si>
    <t>Lea, David W.; Boyle, Edward A.</t>
  </si>
  <si>
    <t>FORAMINIFERAL RECONSTRUCTION OF BARIUM DISTRIBUTIONS IN WATER MASSES OF THE GLACIAL OCEANS</t>
  </si>
  <si>
    <t>Foraminiferal Ba can be used to reconstruct the distribution of deeply regenerated chemical components in past oceans. The Ba contents of benthic foraminifera recovered from cores in the Atlantic Ocean indicate that waters deeper than 2900 m had similar to-30-60% higher Ba during the last glacial maximum (LGM). These changes are consistent with previously observed glacial nutrient enrichments based on foraminiferal Cd and delta C-13. Increases in deepwater nutrient contents in the Atlantic can be explained by reductions in North Atlantic Deep Water formation during the LGM. Ba/Ca of benthic foraminifera from the glacial sections of intermediate depth Atlantic cores are equal to or lower than Holocene values. This Ba evidence argues against the Mediterranean as a greatly increased source to Atlantic intermediate waters during the LGM, since the Mediterranean is enriched in Ba today and apparently remained enriched during the LGM. Benthic foraminiferal Ba from the glacial sections of cores from the eastern equatorial Pacific suggest that deep waters of the Glacial Pacific were about 25% lower in Ba (at similar to 3000m). Taken together, the foraminiferal evidence indicates that the Ba content of deep waters of the Atlantic, Antarctic, and Pacific were similar at the LGM. Since foraminiferal Cd distributions indicate that Cd remained significantly lower in the deep Atlantic relative to the Pacific at the last glacial maximum, a seven-box ocean model is used to explore several scenarios for reconciling LGM Ba and Cd distributions. While the changed distribution of both tracers suggests diminishment in the flux of nutrient depleted waters to the deep Atlantic during the LGM, increased Atlantic upwelling rates and consequently enhanced Ba particle fluxes can account for the the lack of Ba fractionation between the deep Atlantic and Pacific. The model suggests that Ba can be transferred efficiently to the deep Atlantic by enhanced upwelling because the vast majority of the Ba is regenerated in the deep Atlantic box.</t>
  </si>
  <si>
    <t>[Lea, David W.; Boyle, Edward A.] MIT, Dept Earth Atmospher &amp; Planetary Sci, Cambridge, MA 02139 USA</t>
  </si>
  <si>
    <t>Lea, DW (corresponding author), Univ Calif Santa Barbara, Dept Geol Sci, Santa Barbara, CA 93106 USA.</t>
  </si>
  <si>
    <t>NSF [OCE8710168]; JOI/ODP</t>
  </si>
  <si>
    <t>NSF(National Science Foundation (NSF)); JOI/ODP</t>
  </si>
  <si>
    <t>The authors wish to thank the many scientists who offered ideas and insights on this work, among them especially Lloyd Keigwin, Michael Bacon, Wallace Broecker, John Edmond, Nicholas Shackleton, Bill Curry, Yair Rosenthal and Chris Measures. Sediment samples were generously provided by Lloyd Keigwin and Delia Oppo and the core laboratories at WHOI, LDGO (via Ed Boyle's companion study) and URI. Jim Broda and Eben Franks were always helpful in the WHOI core lab. This work would not have been possible without the kind provision of ICP-MS time at MIT by John Edmond. Equally crucial was ICP-MS first-aid from Kelly Falkner, Andy Campbell and the rest of the plasmaquad crew at MIT. This research was supported by NSF grant OCE8710168 to Edward Boyle at MIT; the senior author was supported by a JOI/ODP fellowship while part of this work was undertaken.</t>
  </si>
  <si>
    <t>10.1029/PA005i005p00719</t>
  </si>
  <si>
    <t>WOS:000208339000006</t>
  </si>
  <si>
    <t>Francois, R; Bacon, MP; Suman, DO</t>
  </si>
  <si>
    <t>Francois, Roger; Bacon, Michael P.; Suman, Daniel O.</t>
  </si>
  <si>
    <t>THORIUM 230 PROFILING IN DEEP-SEA SEDIMENTS: HIGH-RESOLUTION RECORDS OF FLUX AND DISSOLUTION OF CARBONATE IN THE EQUATORIAL ATLANTIC DURING THE LAST 24,000 YEARS</t>
  </si>
  <si>
    <t>ATMOSPHERIC CO2 VARIATIONS; NORTH-ATLANTIC; INTERGLACIAL CHANGES; CALCIUM-CARBONATE; OCEAN; PACIFIC; TH-230; RADIONUCLIDES; FLUCTUATIONS; STRATIGRAPHY</t>
  </si>
  <si>
    <t>Variations in carbonate flux and dissolution, which occurred in the equatorial Atlantic during the last 24,000 years, have been estimated by a new approach that allows the point-by-point determination of paleofluxes to the seafloor. An unprecedented time resolution can thus be obtained which allows sequencing of the relatively rapid events occurring during deglaciation. The method is based on observations that the flux of unsupported Th-230 into deep-sea sediments is nearly independent of the total mass flux and is close to the production rate. Thus excess Th-230 activity in sediments can be used as a reference against which fluxes of other sedimentary components can be estimated. The study was conducted at two sites (Ceara Rise; western equatorial Atlantic, and Sierra Leone Rise; eastern equatorial Atlantic) in cores raised from three different depths at each site. From measurements of Th-230 and CaCO3, changes in carbonate flux with time and depth were obtained. A rapid increase in carbonate production, starting at the onset of deglaciation was found in both areas. This event may have important implications for the postglacial increase in atmospheric CO2 by increasing the global carbonate carbon to organic carbon rain ratio and decreasing the alkalinity of surface waters (and possibly the North Atlantic Deep Water). Increased carbonate dissolution occurred in the two regions during deglaciation, followed by a minimum during mid-Holocene and renewed intensification of dissolution in late Holocene. During the last 16,000 years, carbonate dissolution was consistently more pronounced in the western than in the eastern basin, reflecting the influence of Antarctic Bottom Water in the west. This trend was reversed during stage 2, possibly due to the accumulation of metabolic CO2 below the level of the Romanche Fracture Zone in the eastern basin.</t>
  </si>
  <si>
    <t>[Francois, Roger; Bacon, Michael P.; Suman, Daniel O.] Woods Hole Oceanog Inst, Dept Chem, Woods Hole, MA 02543 USA</t>
  </si>
  <si>
    <t>Francois, R (corresponding author), Woods Hole Oceanog Inst, Dept Chem, Woods Hole, MA 02543 USA.</t>
  </si>
  <si>
    <t>Suman, Daniel/0000-0002-3018-8628</t>
  </si>
  <si>
    <t>National Science Foundation [OCE88-00620]; Woods Hole Oceanographic Institution</t>
  </si>
  <si>
    <t>National Science Foundation(National Science Foundation (NSF)); Woods Hole Oceanographic Institution</t>
  </si>
  <si>
    <t>We thank W. B. Curry for stimulating discussions and for providing samples and unpublished stable isotope data. A. P. Fleer provided assistance with radiochemical analysis, and D. Osterman with carbonate analysis. We also benefitted from constructive reviews by E. A. Boyle and R. F. Anderson. This work was supported by National Science Foundation grant OCE88-00620 and by a Woods Hole Oceanographic Institution postdoctoral scholarship to R.F. This is WHOI Contribution No. 7474.</t>
  </si>
  <si>
    <t>10.1029/PA005i005p00761</t>
  </si>
  <si>
    <t>WOS:000208339000008</t>
  </si>
  <si>
    <t>TUCKER, MJ; BURTON, HR</t>
  </si>
  <si>
    <t>SEASONAL AND SPATIAL VARIATIONS IN THE ZOOPLANKTON COMMUNITY OF AN EASTERN ANTARCTIC COASTAL LOCATION</t>
  </si>
  <si>
    <t>ANTARCT DIV,KINGSTON,TAS 7050,AUSTRALIA</t>
  </si>
  <si>
    <t>10.1007/BF00239368</t>
  </si>
  <si>
    <t>EF995</t>
  </si>
  <si>
    <t>WOS:A1990EF99500002</t>
  </si>
  <si>
    <t>RING, RA; BLOCK, W; SOMME, L; WORLAND, MR</t>
  </si>
  <si>
    <t>BODY-WATER CONTENT AND DESICCATION RESISTANCE IN SOME ARTHROPODS FROM SUB-ANTARCTIC SOUTH GEORGIA</t>
  </si>
  <si>
    <t>NATL ENVIRONM RES COUNCIL,BRITISH ANTARCT SURVEY,CAMBRIDGE CB3 OET,ENGLAND; UNIV OSLO,DEPT BIOL,DIV ZOOL,N-0316 OSLO 3,NORWAY</t>
  </si>
  <si>
    <t>UK Research &amp; Innovation (UKRI); Natural Environment Research Council (NERC); NERC British Antarctic Survey; University of Oslo</t>
  </si>
  <si>
    <t>RING, RA (corresponding author), UNIV VICTORIA,DEPT BIOL,VICTORIA V8W 2Y2,BC,CANADA.</t>
  </si>
  <si>
    <t>10.1007/BF00239369</t>
  </si>
  <si>
    <t>WOS:A1990EF99500003</t>
  </si>
  <si>
    <t>WIENCKE, C</t>
  </si>
  <si>
    <t>SEASONALITY OF BROWN MACROALGAE FROM ANTARCTICA - A LONG-TERM CULTURE STUDY UNDER FLUCTUATING ANTARCTIC DAYLENGTHS</t>
  </si>
  <si>
    <t>WIENCKE, C (corresponding author), ALFRED WEGENER INST POLAR &amp; MARINE RES,AM HANDELSHAFEN 12,W-2850 BREMERHAVEN,GERMANY.</t>
  </si>
  <si>
    <t>10.1007/BF00239370</t>
  </si>
  <si>
    <t>WOS:A1990EF99500004</t>
  </si>
  <si>
    <t>SEASONALITY OF RED AND GREEN MACROALGAE FROM ANTARCTICA - A LONG-TERM CULTURE STUDY UNDER FLUCTUATING ANTARCTIC DAYLENGTHS</t>
  </si>
  <si>
    <t>10.1007/BF00239371</t>
  </si>
  <si>
    <t>WOS:A1990EF99500005</t>
  </si>
  <si>
    <t>FIALA, M; ORIOL, L</t>
  </si>
  <si>
    <t>LIGHT-TEMPERATURE INTERACTIONS ON THE GROWTH OF ANTARCTIC DIATOMS</t>
  </si>
  <si>
    <t>FIALA, M (corresponding author), UNIV PIERRE &amp; MARIE CURIE,ARAGO LAB,CNRS,UA 117,F-66650 BANYULS SUR MER,FRANCE.</t>
  </si>
  <si>
    <t>10.1007/BF00239374</t>
  </si>
  <si>
    <t>WOS:A1990EF99500008</t>
  </si>
  <si>
    <t>HARRISSON, PM; BLOCK, W; WORLAND, MR</t>
  </si>
  <si>
    <t>MOISTURE AND TEMPERATURE-DEPENDENT CHANGES IN THE CUTICULAR PERMEABILITY OF THE ANTARCTIC SPRINGTAIL PARISOTOMA-OCTOOCULATA (WILLEM)</t>
  </si>
  <si>
    <t>REVUE D ECOLOGIE ET DE BIOLOGIE DU SOL</t>
  </si>
  <si>
    <t>COLLEMBOLA; CUTICULAR CONDUCTANCE; PERMEABILITY; HYGROSCOPIC; POROUS SOLIDS; TRANSPIRATION; EVAPORATION; HEAT AND MASS TRANSFER</t>
  </si>
  <si>
    <t>WATER-LOSS; COLD-HARDINESS; COLLEMBOLA; ARTHROPODS; STRATEGIES</t>
  </si>
  <si>
    <t>This paper provides an introduction to the theories which describe and predict how hygroscopic porous solids dry and discusses their relevance to the drying of Collembola. In the maritime Antarctic, the rate of drying of P. octooculata is highly dependent on both moisture content and air temperature. Besides the cuticular conductances of 16 species of Collembola from various habitats are calculated and compared; as a result the drier the habitat the lower the conductance value.</t>
  </si>
  <si>
    <t>BRITISH ANTARCTIC SURVEY,NAT ENVIRONM RES COUNC,CAMBRIDGE CB3 0ET,ENGLAND</t>
  </si>
  <si>
    <t>0035-1822</t>
  </si>
  <si>
    <t>REV ECOL BIOL SOL</t>
  </si>
  <si>
    <t>GM190</t>
  </si>
  <si>
    <t>WOS:A1990GM19000008</t>
  </si>
  <si>
    <t>ALVAREZ, W</t>
  </si>
  <si>
    <t>GEOLOGIC EVIDENCE FOR THE PLATE-DRIVING MECHANISM - THE CONTINENTAL UNDERTOW HYPOTHESIS AND THE AUSTRALIAN-ANTARCTIC DISCORDANCE</t>
  </si>
  <si>
    <t>ALVAREZ, W (corresponding author), UNIV CALIF BERKELEY,DEPT GEOL &amp; GEOPHYS,BERKELEY,CA 94720, USA.</t>
  </si>
  <si>
    <t>10.1029/TC009i005p01213</t>
  </si>
  <si>
    <t>EC473</t>
  </si>
  <si>
    <t>WOS:A1990EC47300014</t>
  </si>
  <si>
    <t>RODHOUSE, PG; HATFIELD, EMC</t>
  </si>
  <si>
    <t>DYNAMICS OF GROWTH AND MATURATION IN THE CEPHALOPOD ILLEX-ARGENTINUS DECASTELLANOS, 1960 (TEUTHOIDEA, OMMASTREPHIDAE)</t>
  </si>
  <si>
    <t>PHILOSOPHICAL TRANSACTIONS OF THE ROYAL SOCIETY B-BIOLOGICAL SCIENCES</t>
  </si>
  <si>
    <t>RODHOUSE, PG (corresponding author), NERC, BRITISH ANTARCTIC SURVEY, DIV MARINE LIFE SCI, MADINGLEY RD, CAMBRIDGE CB3 0ET, ENGLAND.</t>
  </si>
  <si>
    <t>ROYAL SOC</t>
  </si>
  <si>
    <t>6-9 CARLTON HOUSE TERRACE, LONDON SW1Y 5AG, ENGLAND</t>
  </si>
  <si>
    <t>1471-2970</t>
  </si>
  <si>
    <t>PHILOS T R SOC B</t>
  </si>
  <si>
    <t>Philos. Trans. R. Soc. B-Biol. Sci.</t>
  </si>
  <si>
    <t>SEP 29</t>
  </si>
  <si>
    <t>10.1098/rstb.1990.0167</t>
  </si>
  <si>
    <t>ED148</t>
  </si>
  <si>
    <t>WOS:A1990ED14800001</t>
  </si>
  <si>
    <t>SOLOMON, S</t>
  </si>
  <si>
    <t>PROGRESS TOWARDS A QUANTITATIVE UNDERSTANDING OF ANTARCTIC OZONE DEPLETION</t>
  </si>
  <si>
    <t>SOLOMON, S (corresponding author), NOAA,AERON LAB,BOULDER,CO 80303, USA.</t>
  </si>
  <si>
    <t>SEP 27</t>
  </si>
  <si>
    <t>10.1038/347347a0</t>
  </si>
  <si>
    <t>EA564</t>
  </si>
  <si>
    <t>WOS:A1990EA56400051</t>
  </si>
  <si>
    <t>BOWMAN, KP</t>
  </si>
  <si>
    <t>EVOLUTION OF THE TOTAL OZONE FIELD DURING THE BREAKDOWN OF THE ANTARCTIC CIRCUMPOLAR VORTEX</t>
  </si>
  <si>
    <t>BOWMAN, KP (corresponding author), UNIV ILLINOIS, DEPT ATMOSPHER SCI, URBANA, IL 61801 USA.</t>
  </si>
  <si>
    <t>Bowman, Kenneth P/A-1345-2012</t>
  </si>
  <si>
    <t>D10</t>
  </si>
  <si>
    <t>10.1029/JD095iD10p16529</t>
  </si>
  <si>
    <t>EB202</t>
  </si>
  <si>
    <t>WOS:A1990EB20200016</t>
  </si>
  <si>
    <t>KOTTMEIER, C; HARTIG, R</t>
  </si>
  <si>
    <t>WINTER OBSERVATIONS OF THE ATMOSPHERE OVER ANTARCTIC SEA ICE</t>
  </si>
  <si>
    <t>WETTERDIENSTSCHULE, DEUTSCHEN WETTERDIENST, DARMSTADT, GERMANY</t>
  </si>
  <si>
    <t>KOTTMEIER, C (corresponding author), UNIV HANNOVER, INST METEOROL &amp; KLIMATOL, HANOVER 21, GERMANY.</t>
  </si>
  <si>
    <t>Kottmeier, Christoph/A-9553-2013</t>
  </si>
  <si>
    <t>Kottmeier, Christoph/0000-0002-2196-2052</t>
  </si>
  <si>
    <t>10.1029/JD095iD10p16551</t>
  </si>
  <si>
    <t>WOS:A1990EB20200018</t>
  </si>
  <si>
    <t>AUCKLAND BACKS ANTARCTIC PROTOCOL</t>
  </si>
  <si>
    <t>DY431</t>
  </si>
  <si>
    <t>WOS:A1990DY43100010</t>
  </si>
  <si>
    <t>LUGG, DJ</t>
  </si>
  <si>
    <t>INTERNATIONAL COLLABORATION IN ANTARCTIC MEDICAL-RESEARCH</t>
  </si>
  <si>
    <t>LUGG, DJ (corresponding author), AUSTRALIAN ANTARCTIC DIV,KINGSTON,AUSTRALIA.</t>
  </si>
  <si>
    <t>10.1017/S0954102090000268</t>
  </si>
  <si>
    <t>DY670</t>
  </si>
  <si>
    <t>WOS:A1990DY67000001</t>
  </si>
  <si>
    <t>WOLFF, EW</t>
  </si>
  <si>
    <t>SIGNALS OF ATMOSPHERIC-POLLUTION IN POLAR SNOW AND ICE</t>
  </si>
  <si>
    <t>WOLFF, EW (corresponding author), BRITISH ANTARCTIC SURVEY,NERC,HIGH CROSS,MADINGLEY RD,CAMBRIDGE CB3 0ET,ENGLAND.</t>
  </si>
  <si>
    <t>Wolff, Eric W/D-7925-2014</t>
  </si>
  <si>
    <t>Wolff, Eric W/0000-0002-5914-8531</t>
  </si>
  <si>
    <t>10.1017/S095410209000027X</t>
  </si>
  <si>
    <t>WOS:A1990DY67000002</t>
  </si>
  <si>
    <t>BARRERAORO, ER; CASAUX, RJ</t>
  </si>
  <si>
    <t>FEEDING SELECTIVITY IN NOTOTHENIA-NEGLECTA, NYBELIN, FROM POTTER COVE, SOUTH SHETLAND ISLANDS, ANTARCTICA</t>
  </si>
  <si>
    <t>BARRERAORO, ER (corresponding author), INST ANTARTICO ARGENTINO,DIV BIOL,CERRITO 1248,RA-1010 BUENOS AIRES,ARGENTINA.</t>
  </si>
  <si>
    <t>10.1017/S0954102090000281</t>
  </si>
  <si>
    <t>WOS:A1990DY67000003</t>
  </si>
  <si>
    <t>BRANDT, A</t>
  </si>
  <si>
    <t>THE DEEP-SEA ISOPOD GENUS ECHINOZONE SARS, 1897 AND ITS OCCURRENCE ON THE CONTINENTAL-SHELF OF ANTARCTICA</t>
  </si>
  <si>
    <t>BRANDT, A (corresponding author), UNIV OLDENBURG,FACHBEREICH 7,W-2900 OLDENBURG,GERMANY.</t>
  </si>
  <si>
    <t>Brandt, Angelika/C-1630-2018</t>
  </si>
  <si>
    <t>10.1017/S0954102090000293</t>
  </si>
  <si>
    <t>WOS:A1990DY67000004</t>
  </si>
  <si>
    <t>GRIFFIN, CT; DOWNES, MJ; BLOCK, W</t>
  </si>
  <si>
    <t>TESTS OF ANTARCTIC SOILS FOR INSECT PARASITIC NEMATODES</t>
  </si>
  <si>
    <t>GRIFFIN, CT (corresponding author), ST PATRICKS COLL,DEPT BIOL,MAYNOOTH,KILDARE,IRELAND.</t>
  </si>
  <si>
    <t>Griffin, Christine/0000-0002-0399-8932</t>
  </si>
  <si>
    <t>10.1017/S095410209000030X</t>
  </si>
  <si>
    <t>WOS:A1990DY67000005</t>
  </si>
  <si>
    <t>Bialas, Joerg/A-7207-2015</t>
  </si>
  <si>
    <t>Bialas, Joerg/0000-0001-8802-5277; Miller, Heinrich/0000-0003-1015-2828</t>
  </si>
  <si>
    <t>WOS:A1990DY67000006</t>
  </si>
  <si>
    <t>SNOW ACCUMULATION AND SURFACE-TOPOGRAPHY IN THE KATABATIC ZONE OF EASTERN WILKES LAND, ANTARCTICA</t>
  </si>
  <si>
    <t>GOODWIN, ID (corresponding author), AUSTRALIAN ANTARCTIC DIV,CHANNEL HIGHWAY,KINGSTON,TAS 7050,AUSTRALIA.</t>
  </si>
  <si>
    <t>10.1017/S0954102090000323</t>
  </si>
  <si>
    <t>WOS:A1990DY67000007</t>
  </si>
  <si>
    <t>KEYS, HJR; JACOBS, SS; BARNETT, D</t>
  </si>
  <si>
    <t>THE CALVING AND DRIFT OF ICEBERG B-9 IN THE ROSS SEA, ANTARCTICA</t>
  </si>
  <si>
    <t>KEYS, HJR (corresponding author), DEPT CONSERVAT,DIV SCI &amp; RES,POB 10-420,WELLINGTON,NEW ZEALAND.</t>
  </si>
  <si>
    <t>WOS:A1990DY67000008</t>
  </si>
  <si>
    <t>MADEJSKI, P; RAKUSASUSZCZEWSKI, S</t>
  </si>
  <si>
    <t>ICEBERGS AS TRACERS OF WATER-MOVEMENT IN THE BRANSFIELD STRAIT</t>
  </si>
  <si>
    <t>MADEJSKI, P (corresponding author), GEODESY &amp; CARTOG ENTERPRISE,UL H POBOZNEGO 5,PL-70508 SZCZECIN,POLAND.</t>
  </si>
  <si>
    <t>Madejski, Paweł J/S-1294-2018</t>
  </si>
  <si>
    <t>10.1017/S0954102090000347</t>
  </si>
  <si>
    <t>WOS:A1990DY67000009</t>
  </si>
  <si>
    <t>TESSENSOHN, F; THOMSON, MRA</t>
  </si>
  <si>
    <t>EUROPEAN GEOLOGICAL INITIATIVE FOR THE SHACKLETON RANGE</t>
  </si>
  <si>
    <t>TESSENSOHN, F (corresponding author), BUNDESANSTALT GEOWISSENSCH &amp; ROHSTOFFE,POSTFACH 510153,W-3000 HANOVER 51,GERMANY.</t>
  </si>
  <si>
    <t>10.1017/S0954102090000359</t>
  </si>
  <si>
    <t>WOS:A1990DY67000010</t>
  </si>
  <si>
    <t>PAPITASHVILI, VO; FELDSTEIN, YI; LEVITIN, AE; BELOV, BA; GROMOVA, LI; VALCHUK, TE</t>
  </si>
  <si>
    <t>EQUIVALENT IONOSPHERIC CURRENTS ABOVE ANTARCTICA DURING THE AUSTRAL SUMMER</t>
  </si>
  <si>
    <t>PAPITASHVILI, VO (corresponding author), TROITSK TERR MAGNETISM IONOSPHERE &amp; RADIO WAVE PROPAGAT INST,IZMIRAN,TROITSK 142092,USSR.</t>
  </si>
  <si>
    <t>Gromova, Liudmila/AAO-7306-2021</t>
  </si>
  <si>
    <t>10.1017/S0954102090000360</t>
  </si>
  <si>
    <t>WOS:A1990DY67000011</t>
  </si>
  <si>
    <t>SEASONAL-CHANGES OF SUB-ANTARCTIC HETEROTROPHIC BACTERIOPLANKTON</t>
  </si>
  <si>
    <t>ARCHIV FUR HYDROBIOLOGIE</t>
  </si>
  <si>
    <t>DELILLE, D (corresponding author), UNIV PIERRE &amp; MARIE CURIE, OBSERV OCEANOL BANYULS, UA 117, LAB ARAGO, F-66650 BANYULS SUR MER, FRANCE.</t>
  </si>
  <si>
    <t>E SCHWEIZERBARTSCHE VERLAGS</t>
  </si>
  <si>
    <t>NAEGELE U OBERMILLER, SCIENCE PUBLISHERS, JOHANNESSTRASSE 3A, D 70176 STUTTGART, GERMANY</t>
  </si>
  <si>
    <t>0003-9136</t>
  </si>
  <si>
    <t>ARCH HYDROBIOL</t>
  </si>
  <si>
    <t>Arch. Hydrobiol.</t>
  </si>
  <si>
    <t>EG145</t>
  </si>
  <si>
    <t>WOS:A1990EG14500003</t>
  </si>
  <si>
    <t>ROTHWELL, DR</t>
  </si>
  <si>
    <t>THE ANTARCTIC TREATY SYSTEM - RESOURCE DEVELOPMENT, ENVIRONMENTAL-PROTECTION OR DISINTEGRATION</t>
  </si>
  <si>
    <t>ROTHWELL, DR (corresponding author), UNIV SYDNEY,FAC LAW,173-175 PHILLIP ST,SYDNEY,NSW 2000,AUSTRALIA.</t>
  </si>
  <si>
    <t>UNIV OF CALGARY 2500 UNIVERSITY DRIVE NW 11TH FLOOR LIBRARY TOWER, CALGARY AB T2N 1N4, CANADA</t>
  </si>
  <si>
    <t>EC394</t>
  </si>
  <si>
    <t>WOS:A1990EC39400013</t>
  </si>
  <si>
    <t>THERMAL STATUS OF ANTARCTIC DIVERS</t>
  </si>
  <si>
    <t>BRIDGMAN, SA (corresponding author), UNIV GLASGOW,WESTERN INFIRM,DEPT ORTHOPAED SURG,GLASGOW G11 6NT,SCOTLAND.</t>
  </si>
  <si>
    <t>320 S HENRY ST, ALEXANDRIA, VA 22314-3579</t>
  </si>
  <si>
    <t>DW856</t>
  </si>
  <si>
    <t>WOS:A1990DW85600002</t>
  </si>
  <si>
    <t>SEARS, DWG; HASAN, FA; MYERS, BM; SEARS, H</t>
  </si>
  <si>
    <t>UPDATE ON TERRESTRIAL AGES OF ANTARCTIC METEORITES - COMMENT</t>
  </si>
  <si>
    <t>SEARS, DWG (corresponding author), UNIV ARKANSAS,DEPT CHEM &amp; BIOCHEM,COSMOCHEM GRP,PINE BLUFF,AR 71601, USA.</t>
  </si>
  <si>
    <t>10.1016/0012-821X(90)90141-J</t>
  </si>
  <si>
    <t>ED552</t>
  </si>
  <si>
    <t>WOS:A1990ED55200006</t>
  </si>
  <si>
    <t>NISHIIZUMI, K; ELMORE, D; KUBIK, PW</t>
  </si>
  <si>
    <t>UPDATE ON TERRESTRIAL AGES OF ANTARCTIC METEORITES - REPLY</t>
  </si>
  <si>
    <t>UNIV ROCHESTER,NUCL STRUCT RES LAB,ROCHESTER,NY 14627</t>
  </si>
  <si>
    <t>University of Rochester</t>
  </si>
  <si>
    <t>NISHIIZUMI, K (corresponding author), UNIV CALIF SAN DIEGO,DEPT CHEM,B-017,LA JOLLA,CA 92093, USA.</t>
  </si>
  <si>
    <t>10.1016/0012-821X(90)90142-K</t>
  </si>
  <si>
    <t>WOS:A1990ED55200007</t>
  </si>
  <si>
    <t>ZOTIER, R</t>
  </si>
  <si>
    <t>BREEDING ECOLOGY OF A SUB-ANTARCTIC WINTER BREEDER - THE GRAY PETREL PROCELLARIA-CINEREA ON KERGUELEN ISLANDS</t>
  </si>
  <si>
    <t>EMU</t>
  </si>
  <si>
    <t>BIOLOGY</t>
  </si>
  <si>
    <t>The breeding ecology of the little known, winter breeding, Grey Petrel Procellaria cinerea was studied on the Kerguelen Archipelago. Adults returned to breed in February. The period of egg laying was less extended than has been previously suggested. Laying took place in early April, and hatching in late May to early June. The fledging period, 120 to 160 days, is the longest known among the petrels. The frequency at which chicks were fed affected the length of the fledging period. A particularly long fledging period is common to the southern winter breeders.</t>
  </si>
  <si>
    <t>ZOTIER, R (corresponding author), CNRS,CTR ETUD BIOL ANIM SAUVAGES,F-79360 BEAUVOIR NIORT,FRANCE.</t>
  </si>
  <si>
    <t>ROYAL AUSTRALASIAN ORNITHOL UN</t>
  </si>
  <si>
    <t>MOONEE PONDS</t>
  </si>
  <si>
    <t>21 GLADSTONE ST, MOONEE PONDS VICTORIA 3039, AUSTRALIA</t>
  </si>
  <si>
    <t>0158-4197</t>
  </si>
  <si>
    <t>Emu</t>
  </si>
  <si>
    <t>10.1071/MU9900180</t>
  </si>
  <si>
    <t>EW781</t>
  </si>
  <si>
    <t>WOS:A1990EW78100007</t>
  </si>
  <si>
    <t>WOEHLER, EJ; GILBERT, CA</t>
  </si>
  <si>
    <t>HYBRID ROCKHOPPER-MACARONI PENGUINS, INTERBREEDING AND MIXED SPECIES PAIRS AT HEARD AND MARION ISLANDS</t>
  </si>
  <si>
    <t>UNIV CAPE TOWN,PERCY FITZPATRICK INST AFRICAN ORNITHOL,RONDEBOSCH 7700,SOUTH AFRICA</t>
  </si>
  <si>
    <t>WOEHLER, EJ (corresponding author), DEPT ARTS SPORT ENVIRONM TOURISM &amp; TERR,AUSTRALIAN ANTARCTIC DIV,CHANNEL HIGHWAY,KINGSTON,TAS 7050,AUSTRALIA.</t>
  </si>
  <si>
    <t>Woehler, Eric/0000-0002-1125-0748</t>
  </si>
  <si>
    <t>10.1071/MU9900198</t>
  </si>
  <si>
    <t>WOS:A1990EW78100011</t>
  </si>
  <si>
    <t>WOEHLER, EJ</t>
  </si>
  <si>
    <t>THE DISTRIBUTION OF SEABIRD BIOMASS IN THE AUSTRALIAN ANTARCTIC TERRITORY - IMPLICATIONS FOR CONSERVATION</t>
  </si>
  <si>
    <t>PRYDZ BAY; STANDING CROP; PHYTOPLANKTON; REGION; SEA</t>
  </si>
  <si>
    <t>AUSTRALIAN ANTARCTIC DIV,DEPT ARTS SPORT ENVIRONM TOURISM &amp; TERR,KINGSTON,TAS 7050,AUSTRALIA</t>
  </si>
  <si>
    <t>10.1017/S0376892900032409</t>
  </si>
  <si>
    <t>ER845</t>
  </si>
  <si>
    <t>WOS:A1990ER84500010</t>
  </si>
  <si>
    <t>HEUMANN, KG; NEUBAUER, J; REIFENHAUSER, W</t>
  </si>
  <si>
    <t>IODINE OVERABUNDANCES MEASURED IN THE SURFACE-LAYERS OF AN ANTARCTIC STONY AND IRON METEORITE</t>
  </si>
  <si>
    <t>HEUMANN, KG (corresponding author), INST ANORGAN CHEM,UNIV STR 31,W-8400 REGENSBURG,GERMANY.</t>
  </si>
  <si>
    <t>10.1016/0016-7037(90)90236-E</t>
  </si>
  <si>
    <t>EA532</t>
  </si>
  <si>
    <t>WOS:A1990EA53200013</t>
  </si>
  <si>
    <t>VOVK, VY; KHODZHAAKHMEDOV, CL</t>
  </si>
  <si>
    <t>MEASUREMENTS OF DOPPLER CHARACTERISTICS OF THE SIGNAL ON OBLIQUE SOUNDING RADIO LINES IN THE ANTARCTICS</t>
  </si>
  <si>
    <t>VOVK, VY (corresponding author), ARCTIC &amp; ANTARCTIC RES INST,ST PETERSBURG,RUSSIA.</t>
  </si>
  <si>
    <t>ER306</t>
  </si>
  <si>
    <t>WOS:A1990ER30600024</t>
  </si>
  <si>
    <t>LAXON, S</t>
  </si>
  <si>
    <t>SEASONAL AND INTERANNUAL VARIATIONS IN ANTARCTIC SEA ICE EXTENT AS MAPPED BY RADAR ALTIMETRY</t>
  </si>
  <si>
    <t>LAXON, S (corresponding author), UCL, MULLARD SPACE SCI LAB, DORKING RH5 6NT, SURREY, ENGLAND.</t>
  </si>
  <si>
    <t>10.1029/GL017i010p01553</t>
  </si>
  <si>
    <t>EA428</t>
  </si>
  <si>
    <t>WOS:A1990EA42800021</t>
  </si>
  <si>
    <t>ANGELL, JK</t>
  </si>
  <si>
    <t>INFLUENCE OF EQUATORIAL QBO AND SST ON POLAR TOTAL OZONE, AND THE 1990 ANTARCTIC OZONE HOLE</t>
  </si>
  <si>
    <t>ANGELL, JK (corresponding author), NOAA,ENVIRONM RES LAB,AIR RESOURCES LAB,1325 EAST WEST HIGHWAY,SILVER SPRING,MD 20910, USA.</t>
  </si>
  <si>
    <t>10.1029/GL017i010p01569</t>
  </si>
  <si>
    <t>WOS:A1990EA42800025</t>
  </si>
  <si>
    <t>Broecker, WS</t>
  </si>
  <si>
    <t>Broecker, W.</t>
  </si>
  <si>
    <t>CORRECTION TO COMMENT ON IRON DEFICIENCY LIMITS PHYTOPLANKTON GROWTH IN ANTARCTIC WATERS (vol 4, pg 3, 1990)</t>
  </si>
  <si>
    <t>GLOBAL BIOGEOCHEMICAL CYCLES</t>
  </si>
  <si>
    <t>Correction</t>
  </si>
  <si>
    <t>[Broecker, W.] Columbia Univ, Lamont Doherty Geol Observ, Palisades, NY 10964 USA</t>
  </si>
  <si>
    <t>Broecker, WS (corresponding author), Columbia Univ, Lamont Doherty Geol Observ, Palisades, NY 10964 USA.</t>
  </si>
  <si>
    <t>0886-6236</t>
  </si>
  <si>
    <t>1944-9224</t>
  </si>
  <si>
    <t>GLOBAL BIOGEOCHEM CY</t>
  </si>
  <si>
    <t>Glob. Biogeochem. Cycle</t>
  </si>
  <si>
    <t>10.1029/GB004i003p00347</t>
  </si>
  <si>
    <t>Environmental Sciences; Geosciences, Multidisciplinary; Meteorology &amp; Atmospheric Sciences</t>
  </si>
  <si>
    <t>Environmental Sciences &amp; Ecology; Geology; Meteorology &amp; Atmospheric Sciences</t>
  </si>
  <si>
    <t>V70BX</t>
  </si>
  <si>
    <t>WOS:000211483200009</t>
  </si>
  <si>
    <t>MEASUREMENT OF THE BODY-COMPOSITION OF LIVING GRAY SEALS BY HYDROGEN ISOTOPE-DILUTION</t>
  </si>
  <si>
    <t>REILLY, JJ (corresponding author), BRITISH ANTARCTIC SURVEY,NAT ENVIRONM RES COUNCIL,SEA MAMMAL RES UNIT,HIGH CROSS,CAMBRIDGE CB3 0ET,ENGLAND.</t>
  </si>
  <si>
    <t>10.1152/jappl.1990.69.3.885</t>
  </si>
  <si>
    <t>EA639</t>
  </si>
  <si>
    <t>WOS:A1990EA63900011</t>
  </si>
  <si>
    <t>HAMAR, D; TARCSAI, G; LICHTENBERGER, J; SMITH, AJ; YEARBY, KH</t>
  </si>
  <si>
    <t>FINE-STRUCTURE OF WHISTLERS RECORDED DIGITALLY AT HALLEY, ANTARCTICA</t>
  </si>
  <si>
    <t>Two whistlers recorded digitally at Halley, Antarctica (L = 4.3) were analyzed by matched filtering with 10 Hz frequency resolution. For the construction of the matched filter, a more realistic description of the whistler waveform than has been used for lower latitude whistlers was applied. The (f,t) pairs obtained, together with the corresponding magnitudes, gave a high resolution dynamic spectrum which revealed the fine structure of the whistlers. Whistlers which appeared as well defined, discrete, single traces on a conventional spectrogram, turned out to be composed of several components covering various parts of the spectrum. Further analysis of the strongest and longest component of a whistler resulted in high resolution travel time residual curves similar to those obtained by the ray tracing method or by averaging of numerous occurrences of whistlers in the same duct. The matched filter method of analysis can provide new insights into the details of ducted whistler propagation. It also yields the amplitude variation vs time (or vs frequency) along the whistler trace, thus potentially giving information about the spectrum of the source spheric, and/or the frequency dependence of magnetospheric amplification due to wave-particle interactions.</t>
  </si>
  <si>
    <t>EOTVOS LORAND UNIV,DEPT GEOPHYS,H-1083 BUDAPEST,HUNGARY; NERC,BRITISH ANTARCTIC SURVEY,CAMBRIDGE CB3 0ET,ENGLAND</t>
  </si>
  <si>
    <t>Eotvos Lorand University; UK Research &amp; Innovation (UKRI); Natural Environment Research Council (NERC); NERC British Antarctic Survey</t>
  </si>
  <si>
    <t>HAMAR, D (corresponding author), HUNGARIAN ACAD SCI,GEOPHYS RES GRP,KUN B TER 2,H-1083 BUDAPEST,HUNGARY.</t>
  </si>
  <si>
    <t>Lichtenberger, Janos/K-1034-2018</t>
  </si>
  <si>
    <t>Lichtenberger, Janos/0000-0001-9175-9255</t>
  </si>
  <si>
    <t>10.1016/0021-9169(90)90013-D</t>
  </si>
  <si>
    <t>EP743</t>
  </si>
  <si>
    <t>WOS:A1990EP74300013</t>
  </si>
  <si>
    <t>HAYWARD, PJ; RYLAND, JS</t>
  </si>
  <si>
    <t>SOME ANTARCTIC AND SUB-ANTARCTIC SPECIES OF MICROPORELLIDAE (BRYOZOA, CHEILOSTOMATA)</t>
  </si>
  <si>
    <t>HAYWARD, PJ (corresponding author), UNIV COLL SWANSEA,SCH BIOL SCI,MARINE ENVIRONM &amp; EVOLUTIONARY RES GRP,SINGLETON PK,SWANSEA SA2 8PP,W GLAM,WALES.</t>
  </si>
  <si>
    <t>10.1080/00222939000770751</t>
  </si>
  <si>
    <t>DZ315</t>
  </si>
  <si>
    <t>WOS:A1990DZ31500009</t>
  </si>
  <si>
    <t>COTA, GF; SULLIVAN, CW</t>
  </si>
  <si>
    <t>PHOTOADAPTATION, GROWTH AND PRODUCTION OF BOTTOM ICE ALGAE IN THE ANTARCTIC</t>
  </si>
  <si>
    <t>ANTARCTIC; GROWTH RATE; ICE ALGAE; MCMURDO SOUND; NUTRIENTS; PHOTOADAPTATION; PHOTOSYNTHESIS; PRODUCTIVITY; SEA ICE</t>
  </si>
  <si>
    <t>PHOTOSYNTHESIS-IRRADIANCE RELATIONSHIPS; SEA-ICE; MCMURDO-SOUND; MICROBIAL COMMUNITIES; PHYSICAL CONTROL; HUDSON-BAY; MICROALGAE; PHYTOPLANKTON; RESPONSES; ABUNDANCE</t>
  </si>
  <si>
    <t>Biomass, chemical composition, growth rates and the photosynthetic response of natural populations of sea ice algae in McMurdo Sound, Antarctica were followed over most of the spring bloom to examine temporal variability under a relatively constant incident irradiance (ca. 1500-1700-mu-E.m-2.s-1 at solar noon). Collections were restricted to the bottom 20 cm of the ice sheet in an area with little or no snow (0-5 cm). At low temperature and irradiance these algae normally exhibited low assimilation numbers (ca. 0.1-0.4 mg C.mg Chl-1.h-1). Average growth rates (0.02-0.45 d-1), based on changes in standing stocks, were also low. Biomass, biochemical composition, growth rates, assimilation numbers and photosynthetic efficiencies (mg C.mg Chl-1.h-1 (mu-E.m-2.s-1)-1) displayed large fluctuations over periods of several days during the growth season. On the other hand, I(k), which is an index of photoadaptation, and I(m), the optimal irradiance for photosynthesis, were relatively constant with less than twofold variation throughout our study. Substantial nutrient fluxes (3.3-8.0 mmol Si or N.m-2.d-1) were necessary to satisfy the minimum nutrient demand for the observed biomass levels and population growth rates; over the 41 days of our study, integrated nutrient demand represented 69-150 mmol N or Si.m-2. Only 5-25% of this total demand could be met by all of the nutrients in the ice sheet, if they were readily available. However, adequate amounts were present in the top few meters of the water column. With small nutrient gradients in surface waters below the sea ice, vertical eddy diffusivities on the order of 3.8-9.3 cm2.s-1 should supply sufficient nutrients to meet algal demand.</t>
  </si>
  <si>
    <t>10.1111/j.0022-3646.1990.00399.x</t>
  </si>
  <si>
    <t>EU785</t>
  </si>
  <si>
    <t>WOS:A1990EU78500002</t>
  </si>
  <si>
    <t>DUCK, CD</t>
  </si>
  <si>
    <t>ANNUAL VARIATION IN THE TIMING OF REPRODUCTION IN ANTARCTIC FUR SEALS, ARCTOCEPHALUS-GAZELLA, AT BIRD ISLAND, SOUTH-GEORGIA</t>
  </si>
  <si>
    <t>DUCK, CD (corresponding author), BRITISH ANTARCTIC SURVEY,NAT ENVIRONM RES COUNCIL,HIGH CROSS,MADINGLEY RD,CAMBRIDGE CB3 0ET,ENGLAND.</t>
  </si>
  <si>
    <t>10.1111/j.1469-7998.1990.tb04032.x</t>
  </si>
  <si>
    <t>ED488</t>
  </si>
  <si>
    <t>WOS:A1990ED48800008</t>
  </si>
  <si>
    <t>HAYWARD, PJ; THORPE, JP</t>
  </si>
  <si>
    <t>SOME ANTARCTIC AND SUB-ANTARCTIC SPECIES OF SMITTINIDAE (BRYOZOA, CHEILOSTOMATA)</t>
  </si>
  <si>
    <t>UNIV LIVERPOOL,DEPT MARINE BIOL,PORT ERIN,MAN,ENGLAND</t>
  </si>
  <si>
    <t>University of Liverpool</t>
  </si>
  <si>
    <t>10.1111/j.1469-7998.1990.tb04036.x</t>
  </si>
  <si>
    <t>WOS:A1990ED48800012</t>
  </si>
  <si>
    <t>MAURI, M; ORLANDO, E; NIGRO, M; REGOLI, F</t>
  </si>
  <si>
    <t>HEAVY-METALS IN THE ANTARCTIC SCALLOP ADAMUSSIUM-COLBECKI</t>
  </si>
  <si>
    <t>UNIV PISA, DIPARTIMENTO BIOMED SPERIMENTALE INFETT &amp; PUBBL, I-56100 PISA, ITALY</t>
  </si>
  <si>
    <t>University of Pisa</t>
  </si>
  <si>
    <t>MAURI, M (corresponding author), UNIV MODENA, DEPARTIMENTO BIOL ANIM, VIA UNIV 4, I-41100 MODENA, ITALY.</t>
  </si>
  <si>
    <t>Regoli, Francesco/K-2719-2018</t>
  </si>
  <si>
    <t>Regoli, Francesco/0000-0001-6084-6188</t>
  </si>
  <si>
    <t>10.3354/meps067027</t>
  </si>
  <si>
    <t>EA408</t>
  </si>
  <si>
    <t>WOS:A1990EA40800004</t>
  </si>
  <si>
    <t>WEBER, RR; BICEGO, MC</t>
  </si>
  <si>
    <t>PETROLEUM AROMATIC-HYDROCARBONS IN SURFACE WATERS AROUND ELEPHANT ISLAND, ANTARCTIC PENINSULA</t>
  </si>
  <si>
    <t>WEBER, RR (corresponding author), UNIV SAO PAULO, INST OCEANOG, BR-05508 SAO PAULO, BRAZIL.</t>
  </si>
  <si>
    <t>Bicego, Marcia C/D-1996-2013</t>
  </si>
  <si>
    <t>Bicego, Marcia/0000-0002-9939-9853</t>
  </si>
  <si>
    <t>10.1016/0025-326X(90)90765-Z</t>
  </si>
  <si>
    <t>EE565</t>
  </si>
  <si>
    <t>WOS:A1990EE56500015</t>
  </si>
  <si>
    <t>ANDERSON, I</t>
  </si>
  <si>
    <t>CANBERRA PUTS SKIDS UNDER ANTARCTIC CONVENTION</t>
  </si>
  <si>
    <t>SEP 1</t>
  </si>
  <si>
    <t>DW770</t>
  </si>
  <si>
    <t>WOS:A1990DW77000005</t>
  </si>
  <si>
    <t>ZHARNITSKII, EV</t>
  </si>
  <si>
    <t>THE ANALYTIC MODEL OF DYNAMICS OF A LENS-LIKE ARCTIC VORTEX</t>
  </si>
  <si>
    <t>ZHARNITSKII, EV (corresponding author), ARCTIC &amp; ANTARCTIC RES INST,LENINGRAD,USSR.</t>
  </si>
  <si>
    <t>EH367</t>
  </si>
  <si>
    <t>WOS:A1990EH36700005</t>
  </si>
  <si>
    <t>BATHYPANOPLOEA-SCHELLENBERGI HOLMAN-AND-WATLING, 1983, AN ANTARCTIC AMPHIPOD (CRUSTACEA) FEEDING ON HOLOTHUROIDEA</t>
  </si>
  <si>
    <t>COLEMAN, CO (corresponding author), UNIV OLDENBURG,FACHBEREICH 7,POSTFACH 2503,W-2900 OLDENBURG,GERMANY.</t>
  </si>
  <si>
    <t>10.1080/00785326.1990.10430862</t>
  </si>
  <si>
    <t>ED973</t>
  </si>
  <si>
    <t>WOS:A1990ED97300005</t>
  </si>
  <si>
    <t>CLAYTON, MN; WIENCKE, C</t>
  </si>
  <si>
    <t>THE ANATOMY, LIFE-HISTORY AND DEVELOPMENT OF THE ANTARCTIC BROWN ALGA PHAEURUS-ANTARCTICUS (DESMARESTIALES, PHAEOPHYCEAE)</t>
  </si>
  <si>
    <t>INST POLAR &amp; MARINE RES,W-2850 BREMERHAVEN,GERMANY</t>
  </si>
  <si>
    <t>CLAYTON, MN (corresponding author), MONASH UNIV,DEPT BOT &amp; ZOOL,CLAYTON,VIC 3168,AUSTRALIA.</t>
  </si>
  <si>
    <t>10.2216/i0031-8884-29-3-303.1</t>
  </si>
  <si>
    <t>DZ102</t>
  </si>
  <si>
    <t>WOS:A1990DZ10200005</t>
  </si>
  <si>
    <t>HAWES, I</t>
  </si>
  <si>
    <t>EFFECTS OF FREEZING AND THAWING ON A SPECIES OF ZYGNEMA (CHLOROPHYTA) FROM THE ANTARCTIC</t>
  </si>
  <si>
    <t>HAWES, I (corresponding author), BRITISH ANTARCTIC SURVEY,NAT ENVIRONM RES COUNCIL,HIGH CROSS,MADINGLEY RD,CAMBRIDGE CB3 0ET,ENGLAND.</t>
  </si>
  <si>
    <t>10.2216/i0031-8884-29-3-326.1</t>
  </si>
  <si>
    <t>WOS:A1990DZ10200007</t>
  </si>
  <si>
    <t>SHARMA, GS; PETER, BN</t>
  </si>
  <si>
    <t>ENTRAINMENT OF CIRCUMPOLAR WATER IN THE INDIAN-OCEAN REGION OF THE ANTARCTIC</t>
  </si>
  <si>
    <t>PROCEEDINGS OF THE INDIAN ACADEMY OF SCIENCES-EARTH AND PLANETARY SCIENCES</t>
  </si>
  <si>
    <t>COCHIN UNIV SCI &amp; TECHNOL, SCH MARINE SCI, COCHIN 682016, INDIA</t>
  </si>
  <si>
    <t>Cochin University Science &amp; Technology</t>
  </si>
  <si>
    <t>INDIAN ACAD SCIENCES</t>
  </si>
  <si>
    <t>C V RAMAN AVENUE, SADASHIVANAGAR, P B #8005, BANGALORE 560 080, INDIA</t>
  </si>
  <si>
    <t>0253-4126</t>
  </si>
  <si>
    <t>P INDIAN AS-EARTH</t>
  </si>
  <si>
    <t>Proc. Indian Acad. Sci.-Earth Planet. Sci</t>
  </si>
  <si>
    <t>EK132</t>
  </si>
  <si>
    <t>WOS:A1990EK13200007</t>
  </si>
  <si>
    <t>FRASER, GJ; KHAN, U</t>
  </si>
  <si>
    <t>SEMIDIURNAL VARIATIONS IN THE TIME SCALE OF IRREGULARITIES NEAR THE ANTARCTIC SUMMER MESOPAUSE</t>
  </si>
  <si>
    <t>DEPT ATMOSPHER OCEAN &amp; PLANETARY PHYS,OXFORD,ENGLAND; VERDONS COLL,INVERCARGILL,NEW ZEALAND</t>
  </si>
  <si>
    <t>10.1029/RS025i005p00997</t>
  </si>
  <si>
    <t>EC109</t>
  </si>
  <si>
    <t>WOS:A1990EC10900028</t>
  </si>
  <si>
    <t>BRIDGER, JFD</t>
  </si>
  <si>
    <t>THE SCOTTISH NATIONAL ANTARCTIC EXPEDITIONS SURVEY OF LAURIE ISLAND, SOUTH ORKNEYS</t>
  </si>
  <si>
    <t>SCOTTISH GEOGRAPHICAL MAGAZINE</t>
  </si>
  <si>
    <t>ROYAL SCOTTISH GEOGRAPH SOC</t>
  </si>
  <si>
    <t>GLASGOW</t>
  </si>
  <si>
    <t>GRAHAM HILLS BUILDING, 40 GEORGE ST, GLASGOW, SCOTLAND G1 1QE</t>
  </si>
  <si>
    <t>0036-9225</t>
  </si>
  <si>
    <t>SCOT GEOGR MAG</t>
  </si>
  <si>
    <t>Scott. Geogr. Mag.</t>
  </si>
  <si>
    <t>10.1080/00369229018736784</t>
  </si>
  <si>
    <t>EB908</t>
  </si>
  <si>
    <t>WOS:A1990EB90800006</t>
  </si>
  <si>
    <t>KONSTANTINOV, AN; KOCHAROV, GE; LEVCHENKO, VA</t>
  </si>
  <si>
    <t>EXPLOSION OF A SUPERNOVA 35-KYR AGO</t>
  </si>
  <si>
    <t>SOVIET ASTRONOMY LETTERS</t>
  </si>
  <si>
    <t>LAST CLIMATIC CYCLE; ANTARCTIC ICE; BE-10; RECORD</t>
  </si>
  <si>
    <t>Temporal variations in cosmic ray intensities over the past 150 thousand years have been derived from the abundance of cosmogenic Be-10 in polar ice. Increases in the production rates of Be-10 and C-14 about 35 kyr ago may be due to a supernova explosion some 50 pc away.</t>
  </si>
  <si>
    <t>KONSTANTINOV, AN (corresponding author), ACAD SCI USSR,INST ENGN PHYS,LENINGRAD,USSR.</t>
  </si>
  <si>
    <t>AMER INST PHYSICS</t>
  </si>
  <si>
    <t>WOODBURY</t>
  </si>
  <si>
    <t>CIRCULATION FULFILLMENT DIV, 500 SUNNYSIDE BLVD, WOODBURY, NY 11797-2999</t>
  </si>
  <si>
    <t>0360-0327</t>
  </si>
  <si>
    <t>SOV ASTRON LETT+</t>
  </si>
  <si>
    <t>FH138</t>
  </si>
  <si>
    <t>WOS:A1990FH13800005</t>
  </si>
  <si>
    <t>HILDEBRANDVOGEL, R; GODOY, R; VOGEL, A</t>
  </si>
  <si>
    <t>SUB-ANTARCTIC-ANDEAN NOTHOFAGUS PUMILIO FORESTS</t>
  </si>
  <si>
    <t>VEGETATIO</t>
  </si>
  <si>
    <t>INST PFLANZENOKOL,W-6300 GIESSEN,GERMANY; LEHRSTUHL LANDSCHAFTSKOL,INST GEOG,W-4400 MUNSTER,GERMANY</t>
  </si>
  <si>
    <t>0042-3106</t>
  </si>
  <si>
    <t>Vegetatio</t>
  </si>
  <si>
    <t>10.1007/BF00134434</t>
  </si>
  <si>
    <t>Plant Sciences; Ecology; Forestry</t>
  </si>
  <si>
    <t>Plant Sciences; Environmental Sciences &amp; Ecology; Forestry</t>
  </si>
  <si>
    <t>EG354</t>
  </si>
  <si>
    <t>WOS:A1990EG35400006</t>
  </si>
  <si>
    <t>HOWES, GJ</t>
  </si>
  <si>
    <t>THE SYNCRANIAL OSTEOLOGY OF THE SOUTHERN EEL-COD FAMILY MURAENOLEPIDIDAE, WITH COMMENTS ON ITS PHYLOGENETIC-RELATIONSHIPS AND ON THE BIOGEOGRAPHY OF SUB-ANTARCTIC GADOID FISHES</t>
  </si>
  <si>
    <t>HOWES, GJ (corresponding author), BRITISH MUSEUM NAT HIST,DEPT ZOOL,CROMWELL RD,LONDON SW7 5BD,ENGLAND.</t>
  </si>
  <si>
    <t>10.1111/j.1096-3642.1990.tb01861.x</t>
  </si>
  <si>
    <t>EB590</t>
  </si>
  <si>
    <t>WOS:A1990EB59000003</t>
  </si>
  <si>
    <t>WARREN, SG; WISCOMBE, WJ; FIRESTONE, JF</t>
  </si>
  <si>
    <t>SPECTRAL ALBEDO AND EMISSIVITY OF CO2 IN MARTIAN POLAR CAPS - MODEL RESULTS</t>
  </si>
  <si>
    <t>UNIV MELBOURNE, ANTARCTIC DIV, GLACIOL SECT, PARKVILLE, VIC 3052, AUSTRALIA; NASA, GODDARD SPACE FLIGHT CTR, GREENBELT, MD 20771 USA</t>
  </si>
  <si>
    <t>University of Melbourne; National Aeronautics &amp; Space Administration (NASA); NASA Goddard Space Flight Center</t>
  </si>
  <si>
    <t>UNIV WASHINGTON, GEOPHYS PROGRAM, AK-50, SEATTLE, WA 98195 USA.</t>
  </si>
  <si>
    <t>Wiscombe, Warren J/D-4665-2012</t>
  </si>
  <si>
    <t>Wiscombe, Warren J/0000-0001-6844-9849</t>
  </si>
  <si>
    <t>B9</t>
  </si>
  <si>
    <t>10.1029/JB095iB09p14717</t>
  </si>
  <si>
    <t>DX016</t>
  </si>
  <si>
    <t>WOS:A1990DX01600044</t>
  </si>
  <si>
    <t>SHIMIZU, C; IBRAHIM, A; TOKORO, T; SHIRAKAWA, Y</t>
  </si>
  <si>
    <t>FEEDING STIMULATION IN SEA BREAM, PAGRUS-MAJOR, FED DIETS SUPPLEMENTED WITH ANTARCTIC KRILL MEALS</t>
  </si>
  <si>
    <t>AQUACULTURE</t>
  </si>
  <si>
    <t>UNIV TOKYO,FAC AGR,FISHERIES RES LAB,MAISAKA,SHIZUOKA 43102,JAPAN; ASAHI DENKA KOGYO KK,ARAKAWA KU,TOKYO 116,JAPAN</t>
  </si>
  <si>
    <t>University of Tokyo</t>
  </si>
  <si>
    <t>0044-8486</t>
  </si>
  <si>
    <t>Aquaculture</t>
  </si>
  <si>
    <t>10.1016/0044-8486(90)90232-C</t>
  </si>
  <si>
    <t>DW276</t>
  </si>
  <si>
    <t>WOS:A1990DW27600005</t>
  </si>
  <si>
    <t>HEMMINGS, A</t>
  </si>
  <si>
    <t>AIRSTRIP PLANS</t>
  </si>
  <si>
    <t>HEMMINGS, A (corresponding author), UNIV AUCKLAND,ANTARCTIC POLICY GRP,AUCKLAND,NEW ZEALAND.</t>
  </si>
  <si>
    <t>AUG 4</t>
  </si>
  <si>
    <t>DT038</t>
  </si>
  <si>
    <t>WOS:A1990DT03800051</t>
  </si>
  <si>
    <t>NETO, RB</t>
  </si>
  <si>
    <t>ANTARCTIC RESEARCH - KEEPING IT CLEAN FOR SCIENCE</t>
  </si>
  <si>
    <t>AUG 2</t>
  </si>
  <si>
    <t>10.1038/346401b0</t>
  </si>
  <si>
    <t>DR713</t>
  </si>
  <si>
    <t>WOS:A1990DR71300009</t>
  </si>
  <si>
    <t>MCCLINTOCK, JB; JANSSEN, J</t>
  </si>
  <si>
    <t>PTEROPOD ABDUCTION AS A CHEMICAL DEFENSE IN A PELAGIC ANTARCTIC AMPHIPOD</t>
  </si>
  <si>
    <t>LOYOLA UNIV, DEPT BIOL, CHICAGO, IL 60626 USA</t>
  </si>
  <si>
    <t>Loyola University Chicago</t>
  </si>
  <si>
    <t>MCCLINTOCK, JB (corresponding author), UNIV ALABAMA, DEPT BIOL, BIRMINGHAM, AL 35294 USA.</t>
  </si>
  <si>
    <t>10.1038/346462a0</t>
  </si>
  <si>
    <t>WOS:A1990DR71300055</t>
  </si>
  <si>
    <t>ATKINSON, A; WARD, P; PECK, JM; MURRAY, AWA</t>
  </si>
  <si>
    <t>MESOSCALE DISTRIBUTION OF ZOOPLANKTON AROUND SOUTH-GEORGIA</t>
  </si>
  <si>
    <t>ATKINSON, A (corresponding author), BRITISH ANTARCTIC SURVEY,NAT ENVIRONM RES COUNCIL,HIGH CROSS,MADINGLEY RD,CAMBRIDGE CB3 0ET,ENGLAND.</t>
  </si>
  <si>
    <t>10.1016/0198-0149(90)90039-X</t>
  </si>
  <si>
    <t>EC275</t>
  </si>
  <si>
    <t>WOS:A1990EC27500002</t>
  </si>
  <si>
    <t>KOTTMEIER, ST; SULLIVAN, CW</t>
  </si>
  <si>
    <t>BACTERIAL BIOMASS AND PRODUCTION IN PACK ICE OF ANTARCTIC MARGINAL ICE EDGE ZONES</t>
  </si>
  <si>
    <t>KOTTMEIER, ST (corresponding author), UNIV SO CALIF,DEPT BIOL SCI,MARINE BIOL RES SECT,LOS ANGELES,CA 90089, USA.</t>
  </si>
  <si>
    <t>10.1016/0198-0149(90)90045-W</t>
  </si>
  <si>
    <t>WOS:A1990EC27500008</t>
  </si>
  <si>
    <t>PHOTOSYNTHATE PARTITIONING IN ANTARCTIC FRESH-WATER PHYTOPLANKTON - INSITU INCUBATIONS</t>
  </si>
  <si>
    <t>HAWES, I (corresponding author), NATL ENVIRONM RES CO,BRITISH ANTARCTIC SURVEY,HIGH CROSS,MADINGLEY RD,CAMBRIDGE CB3 0ET,ENGLAND.</t>
  </si>
  <si>
    <t>10.1111/j.1365-2427.1990.tb00318.x</t>
  </si>
  <si>
    <t>DU675</t>
  </si>
  <si>
    <t>WOS:A1990DU67500016</t>
  </si>
  <si>
    <t>CRAVEN, M; BURNS, GB</t>
  </si>
  <si>
    <t>HIGH-LATITUDE PULSATING AURORAE</t>
  </si>
  <si>
    <t>CRAVEN, M (corresponding author), UAP,ANTARCTIC DIV,CHANNEL HIGHWAY,KINGSTON,TAS 7050,AUSTRALIA.</t>
  </si>
  <si>
    <t>10.1029/GL017i009p01251</t>
  </si>
  <si>
    <t>DU472</t>
  </si>
  <si>
    <t>WOS:A1990DU47200004</t>
  </si>
  <si>
    <t>HERNANDEZ, G; SMITH, RW; ROBLE, RG; GRESS, J; CLARK, KC</t>
  </si>
  <si>
    <t>THERMOSPHERIC DYNAMICS AT THE SOUTH-POLE</t>
  </si>
  <si>
    <t>UNIV ALASKA,INST GEOPHYS,FAIRBANKS,AK 99705; NATL CTR ATMOSPHER RES,HIGH ALTITUDE OBSERV,BOULDER,CO 80307; ITT CORP,ANTARCTIC SERV,PARAMUS,NJ 07652</t>
  </si>
  <si>
    <t>University of Alaska System; University of Alaska Fairbanks; National Center Atmospheric Research (NCAR) - USA</t>
  </si>
  <si>
    <t>HERNANDEZ, G (corresponding author), UNIV WASHINGTON,GEOPHYS PROGRAM,SEATTLE,WA 98195, USA.</t>
  </si>
  <si>
    <t>Smith, Richard/JZD-2895-2024</t>
  </si>
  <si>
    <t>Hernandez, Gonzalo/0000-0003-4245-8696</t>
  </si>
  <si>
    <t>10.1029/GL017i009p01255</t>
  </si>
  <si>
    <t>WOS:A1990DU47200005</t>
  </si>
  <si>
    <t>STOLARSKI, RS; SCHOEBERL, MR; NEWMAN, PA; MCPETERS, RD; KRUEGER, AJ</t>
  </si>
  <si>
    <t>THE 1989 ANTARCTIC OZONE HOLE AS OBSERVED BY TOMS</t>
  </si>
  <si>
    <t>UNIV SPACE RES ASSOCIATES,COLUMBIA,MD</t>
  </si>
  <si>
    <t>Universities Space Research Association (USRA)</t>
  </si>
  <si>
    <t>STOLARSKI, RS (corresponding author), NASA,GODDARD SPACE FLIGHT CTR,CODE 616,GREENBELT,MD 20771, USA.</t>
  </si>
  <si>
    <t>McPeters, Richard/G-4955-2013; Krueger, August/HLX-8171-2023; Stolarski, Richard S/B-8499-2013; Newman, Paul A./D-6208-2012</t>
  </si>
  <si>
    <t>10.1029/GL017i009p01267</t>
  </si>
  <si>
    <t>WOS:A1990DU47200008</t>
  </si>
  <si>
    <t>PRIME, JH; HAMMOND, PS</t>
  </si>
  <si>
    <t>THE DIET OF GRAY SEALS FROM THE SOUTH-WESTERN NORTH-SEA ASSESSED FROM ANALYSES OF HARD PARTS FOUND IN FECES</t>
  </si>
  <si>
    <t>PRIME, JH (corresponding author), BRITISH ANTARCTIC SURVEY,SEA MAMMAL RES UNIT,MADINGLEY RD,CAMBRIDGE CB3 0ET,ENGLAND.</t>
  </si>
  <si>
    <t>Hammond, Philip/0000-0002-2381-8302</t>
  </si>
  <si>
    <t>10.2307/2404292</t>
  </si>
  <si>
    <t>DR605</t>
  </si>
  <si>
    <t>WOS:A1990DR60500006</t>
  </si>
  <si>
    <t>KUHN, M; RAU, G</t>
  </si>
  <si>
    <t>ULTRAVIOLET IRRADIANCE ON THE ANTARCTIC PLATEAU</t>
  </si>
  <si>
    <t>KUHN, M (corresponding author), UNIV INNSBRUCK,INST METEOROL &amp; GEOPHYS,INNRAIN 52,A-6020 INNSBRUCK,AUSTRIA.</t>
  </si>
  <si>
    <t>10.1175/1520-0450(1990)029&lt;0688:UIOTAP&gt;2.0.CO;2</t>
  </si>
  <si>
    <t>DY297</t>
  </si>
  <si>
    <t>WOS:A1990DY29700003</t>
  </si>
  <si>
    <t>JACKSON, S; PLACE, AR</t>
  </si>
  <si>
    <t>GASTROINTESTINAL TRANSIT AND LIPID ASSIMILATION EFFICIENCIES IN 3 SPECIES OF SUB-ANTARCTIC SEABIRD</t>
  </si>
  <si>
    <t>JOURNAL OF EXPERIMENTAL ZOOLOGY</t>
  </si>
  <si>
    <t>UNIV MARYLAND, CTR MARINE BIOTECHNOL, BALTIMORE, MD 21202 USA</t>
  </si>
  <si>
    <t>University System of Maryland; University of Maryland Baltimore</t>
  </si>
  <si>
    <t>UNIV CAPE TOWN, PERCY FITZPATRICK INST AFRICAN ORNITHOL, RONDEBOSCH 7700, SOUTH AFRICA.</t>
  </si>
  <si>
    <t>Place, Allen R/F-9267-2013</t>
  </si>
  <si>
    <t>DIV JOHN WILEY &amp; SONS INC, 111 RIVER ST, HOBOKEN, NJ 07030 USA</t>
  </si>
  <si>
    <t>0022-104X</t>
  </si>
  <si>
    <t>J EXP ZOOL</t>
  </si>
  <si>
    <t>J. Exp. Zool.</t>
  </si>
  <si>
    <t>10.1002/jez.1402550203</t>
  </si>
  <si>
    <t>DV427</t>
  </si>
  <si>
    <t>WOS:A1990DV42700002</t>
  </si>
  <si>
    <t>MILLER, DGM; HAMPTON, I</t>
  </si>
  <si>
    <t>SYNOPSIS OF THE BIOLOGY AND ECOLOGY OF THE ANTARCTIC KRILL, EUPHAUSIA-SUPERBA DANA</t>
  </si>
  <si>
    <t>DU502</t>
  </si>
  <si>
    <t>WOS:A1990DU50200001</t>
  </si>
  <si>
    <t>PATARNELLO, T; BISOL, PM; VAROTTO, V; FUSER, V; BATTAGLIA, B</t>
  </si>
  <si>
    <t>A STUDY OF ENZYME POLYMORPHISM IN THE ANTARCTIC AMPHIPOD PARAMOERA-WALKERI STEBBING</t>
  </si>
  <si>
    <t>CNR,INST BIOL MARE,VENICE,ITALY</t>
  </si>
  <si>
    <t>PATARNELLO, T (corresponding author), UNIV PADUA,DEPARTIMENTO BIOL,VIA LOREDAN 10,I-35100 PADUA,ITALY.</t>
  </si>
  <si>
    <t>PATARNELLO, Tomaso/0000-0003-1794-5791</t>
  </si>
  <si>
    <t>WOS:A1990DU50200003</t>
  </si>
  <si>
    <t>MARCHANT, HJ; PERRIN, RA</t>
  </si>
  <si>
    <t>SEASONAL-VARIATION IN ABUNDANCE AND SPECIES COMPOSITION OF CHOANOFLAGELLATES (ACANTHOECIDEAE) AT ANTARCTIC COASTAL SITES</t>
  </si>
  <si>
    <t>MARCHANT, HJ (corresponding author), AUSTRALIAN ANTARCTIC DIV,CHANNEL HIGHWAY,KINGSTON 7050,TAS,AUSTRALIA.</t>
  </si>
  <si>
    <t>WOS:A1990DU50200004</t>
  </si>
  <si>
    <t>OTTESEN, PS</t>
  </si>
  <si>
    <t>DIEL ACTIVITY PATTERNS OF CARABIDAE, STAPHYLINIDAE AND PERIMYLOPIDAE (COLEOPTERA) AT SOUTH GEORGIA, SUB-ANTARCTIC</t>
  </si>
  <si>
    <t>UNIV OSLO,DEPT BIOL,DIV ZOOL,N-0316 OSLO 3,NORWAY</t>
  </si>
  <si>
    <t>WOS:A1990DU50200006</t>
  </si>
  <si>
    <t>WAGELE, JW</t>
  </si>
  <si>
    <t>GROWTH IN CAPTIVITY AND ASPECTS OF REPRODUCTIVE-BIOLOGY OF THE ANTARCTIC FISH PARASITE AEGA-ANTARCTICA (CRUSTACEA, ISOPODA)</t>
  </si>
  <si>
    <t>WAGELE, JW (corresponding author), UNIV OLDENBURG,FACHBEREICH 7,POSTFACH 2503,W-2900 OLDENBURG,GERMANY.</t>
  </si>
  <si>
    <t>WOS:A1990DU50200007</t>
  </si>
  <si>
    <t>RAZOULS, C; RAZOULS, S</t>
  </si>
  <si>
    <t>BIOLOGICAL CYCLE OF A POPULATION OF SUB-ANTARCTIC COPEPOD, DREPANOPUS-PECTINATUS (CLAUSOCALANIDAE), KERGUELEN ARCHIPELAGO</t>
  </si>
  <si>
    <t>RAZOULS, C (corresponding author), UNIV PIERRE &amp; MARIE CURIE,LAB ARAGO,F-66650 BANYULS SUR MER,FRANCE.</t>
  </si>
  <si>
    <t>WOS:A1990DU50200009</t>
  </si>
  <si>
    <t>KLAGES, N; GALES, R; PEMBERTON, D</t>
  </si>
  <si>
    <t>THE STOMACH CONTENTS OF ANTARCTIC PETRELS THALASSOICA-ANTARCTICA FEEDING YOUNG CHICKS AT SCULLIN MONOLITH, MAWSON COAST, ANTARCTICA</t>
  </si>
  <si>
    <t>UNIV TASMANIA,DEPT ZOOL,HOBART,TAS 7001,AUSTRALIA</t>
  </si>
  <si>
    <t>KLAGES, N (corresponding author), PORT ELIZABETH MUSEUM,POB 13147,HUMEWOOD 6013,SOUTH AFRICA.</t>
  </si>
  <si>
    <t>WOS:A1990DU50200010</t>
  </si>
  <si>
    <t>RHEEDER, JP; VANWYK, PS; MARASAS, WFO</t>
  </si>
  <si>
    <t>FUSARIUM SPECIES FROM MARION AND PRINCE-EDWARD ISLANDS - SUB-ANTARCTIC</t>
  </si>
  <si>
    <t>SOUTH AFRICAN JOURNAL OF BOTANY</t>
  </si>
  <si>
    <t>RHEEDER, JP (corresponding author), S AFRICAN MRC,NUTR DIS RES INST,TYGERBERG 7505,SOUTH AFRICA.</t>
  </si>
  <si>
    <t>Rheeder, John Paul/0000-0002-6873-1593</t>
  </si>
  <si>
    <t>0254-6299</t>
  </si>
  <si>
    <t>S AFR J BOT</t>
  </si>
  <si>
    <t>S. Afr. J. Bot.</t>
  </si>
  <si>
    <t>10.1016/S0254-6299(16)31045-6</t>
  </si>
  <si>
    <t>DW728</t>
  </si>
  <si>
    <t>WOS:A1990DW72800011</t>
  </si>
  <si>
    <t>JAMES, SR; DOBSON, SJ; FRANZMANN, PD; MCMEEKIN, TA</t>
  </si>
  <si>
    <t>HALOMONAS-MERIDIANA, A NEW SPECIES OF EXTREMELY HALOTOLERANT BACTERIA ISOLATED FROM ANTARCTIC SALINE LAKES</t>
  </si>
  <si>
    <t>UNIV TASMANIA,INST ANTARCTIC &amp; SO OCEAN STUDIES,GPO BOX 252C,HOBART 7001,TAS,AUSTRALIA; UNIV TASMANIA,DEPT AGR SCI,AUSTR COLLECT ANTARCTIC MICROORGANISMS,HOBART 700,TAS,AUSTRALIA</t>
  </si>
  <si>
    <t>University of Tasmania; University of Tasmania</t>
  </si>
  <si>
    <t>10.1016/S0723-2020(11)80198-0</t>
  </si>
  <si>
    <t>DZ206</t>
  </si>
  <si>
    <t>WOS:A1990DZ20600013</t>
  </si>
  <si>
    <t>MCGRATH, MP; CLEMITSHAW, KC; ROWLAND, FS; HEHRE, WJ</t>
  </si>
  <si>
    <t>STRUCTURES, RELATIVE STABILITIES, AND VIBRATIONAL-SPECTRA OF ISOMERS OF CL2O2 - THE ROLE OF THE CHLORINE OXIDE DIMER IN ANTARCTIC OZONE DEPLETING MECHANISMS</t>
  </si>
  <si>
    <t>UNIV CALIF IRVINE, DEPT CHEM, IRVINE, CA 92717 USA</t>
  </si>
  <si>
    <t>University of California System; University of California Irvine</t>
  </si>
  <si>
    <t>JUL 26</t>
  </si>
  <si>
    <t>10.1021/j100378a089</t>
  </si>
  <si>
    <t>DQ912</t>
  </si>
  <si>
    <t>WOS:A1990DQ91200089</t>
  </si>
  <si>
    <t>LUTZ, HJ; SMITH, WL; RASCHKE, E</t>
  </si>
  <si>
    <t>A NOTE ON THE IMPROVEMENT OF TIROS OPERATIONAL VERTICAL SOUNDER TEMPERATURE RETRIEVALS ABOVE THE ANTARCTIC SNOW AND ICE FIELDS</t>
  </si>
  <si>
    <t>UNIV WISCONSIN, COOPERAT INST METEOROL SATELLITE STUDIES, MADISON, WI 53706 USA; FORSCHUNGSZENTRUM GEESTHACHT GMBH, INST PHYS, W-2054 GEESTHACHT, GERMANY</t>
  </si>
  <si>
    <t>University of Wisconsin System; University of Wisconsin Madison; Helmholtz Association; Helmholtz-Zentrum Hereon</t>
  </si>
  <si>
    <t>LUTZ, HJ (corresponding author), UNIV COLOGNE, INST GEOPHYS &amp; METEOROL, W-5000 COLOGNE 41, GERMANY.</t>
  </si>
  <si>
    <t>10.1029/JD095iD08p11747</t>
  </si>
  <si>
    <t>DQ899</t>
  </si>
  <si>
    <t>WOS:A1990DQ89900006</t>
  </si>
  <si>
    <t>MAYEWSKI, PA; LEGRAND, MR</t>
  </si>
  <si>
    <t>RECENT INCREASE IN NITRATE CONCENTRATION OF ANTARCTIC SNOW</t>
  </si>
  <si>
    <t>LAB GLACIOL &amp; GEOPHYS ENVIRONNEMENT,F-38042 ST MARTIN DHERES,FRANCE</t>
  </si>
  <si>
    <t>MAYEWSKI, PA (corresponding author), UNIV NEW HAMPSHIRE,INST STUDY EARTH OCEANS &amp; SPACE,GLACIER RES GRP,DURHAM,NH 03824, USA.</t>
  </si>
  <si>
    <t>Mayewski, Paul Andrew/HRD-6969-2023; Legrand, Michel/AAU-4678-2020</t>
  </si>
  <si>
    <t>JUL 19</t>
  </si>
  <si>
    <t>10.1038/346258a0</t>
  </si>
  <si>
    <t>DP456</t>
  </si>
  <si>
    <t>WOS:A1990DP45600060</t>
  </si>
  <si>
    <t>LAPIERRE, H; TAYLOR, B; FUJIOKA, K; JANACEK, T; GILL, J; TAYLOR, R; TORSSANDER, P; AITCHINSON, J; CISOWSKI, S; COLELLA, A; COOPER, PA; DADEY, K; EGEBERG, PK; FIRTH, J; HERMAN, Y; HISCOTT, R; ISIMINGERKELSO, M; KAIHO, K; KLAUS, A; KOYAMA, M; LOVELL, M; MARSAGLIA, K; NISHIMURA, A; PEZARD, P; RODOLFO, K; TAKAKI, K</t>
  </si>
  <si>
    <t>INCIPIENT BACK-ARC BASIN AND FORE-ARC EVOLUTION IN THE IZU-BONIN ARC (WEST PACIFIC)</t>
  </si>
  <si>
    <t>UNIV HAWAII,HAWAII INST GEOPHYS,HONOLULU,HI 96822; UNIV TOKYO,OCEAN RES INST,TOKYO 164,JAPAN; TEXAS A&amp;M UNIV SYST,OCEAN DRILLING PROGRAM,COLLEGE STN,TX 77840; UNIV CALIF SANTA CRUZ,DEPT EARTH SCI,SANTA CRUZ,CA 96064; UNIV SOUTHAMPTON,DEPT GEOL,SOUTHAMPTON SO9 5NH,HANTS,ENGLAND; UNIV STOCKHOLM,DEPT GEOL,S-10691 STOCKHOLM,SWEDEN; UNIV NEW ENGLAND,DEPT GEOL,ARMIDALE,NSW 2351,AUSTRALIA; UNIV CALIF SANTA BARBARA,DEPT GEOL SCI,SANTA BARBARA,CA 93106; UNIV CALABRIA,DIPARTIMENTO SCI TERRA,I-87939 CASTIGLIONE COSEN,ITALY; UNIV RHODE ISL,GRAD SCH OCEANOG,NARRAGANSETT,RI 02882; DEPT GEOL,N-0316 OSLO 3,NORWAY; FLORIDA STATE UNIV,DEPT GEOL,ANTARCTIC RES FACIL,TALLAHASSEE,FL 32306; WASHINGTON STATE UNIV,DEPT GEOL,PULLMAN,WA 99164; MEM UNIV NEWFOUNDLAND,DEPT EARTH SCI,ST JOHNS A1B 3X5,NEWFOUNDLAND,CANADA; TOHOKU UNIV,FAC SCI,INST GEOL &amp; PALEONTOL,SENDAI,MIYAGI 980,JAPAN; SHIZUOKA UNIV,INST GEOSCI,OYA,SHIZUOKA 422,JAPAN; UNIV LEICESTER,DEPT GEOL,LEICESTER LE1 7RH,ENGLAND; UNIV TEXAS,DEPT GEOL,EL PASO,TX 79968; GEOL SURVEY JAPAN,TSUKUBA,IBARAKI 305,JAPAN; COLUMBIA UNIV,LAMONT DOHERTY GEOL OBSERV,BOREHOLE RES GRP,PALISADES,NY 10964; UNIV ILLINOIS,DEPT GEOL SCI,CHICAGO,IL 60680; SHIMANE UNIV,DEPT GEOL,MATSUE,SHIMANE 690,JAPAN</t>
  </si>
  <si>
    <t>University of Hawaii System; University of Tokyo; Texas A&amp;M University System; Texas A&amp;M University College Station; University of California System; University of California Santa Cruz; University of Southampton; Stockholm University; University of New England; University of California System; University of California Santa Barbara; University of Calabria; University of Rhode Island; State University System of Florida; Florida State University; Washington State University; Memorial University Newfoundland; Tohoku University; Shizuoka University; University of Leicester; University of Texas System; University of Texas El Paso; Columbia University; University of Illinois System; University of Illinois Chicago; University of Illinois Chicago Hospital; Shimane University</t>
  </si>
  <si>
    <t>LAPIERRE, H (corresponding author), UNIV ORLEANS,GEOL STRUCT LAB,CNRS,URA 1366,BP 6759,F-45067 ORLEANS,FRANCE.</t>
  </si>
  <si>
    <t>DM939</t>
  </si>
  <si>
    <t>WOS:A1990DM93900032</t>
  </si>
  <si>
    <t>DE PETRIS, M; GERVASI, M; MASI, S; OLIVO, BM; MORENO, G; STORINI, M; CALISSE, P</t>
  </si>
  <si>
    <t>ON THE ANTARCTIC OZONE DEPLETION DURING SOLAR-CYCLE 21</t>
  </si>
  <si>
    <t>CNR, IST FIS ATMOSFERA, I-00144 ROME, ITALY; UNIV LA SAPIENZA, DIPARTIMENTO FIS, IFSI, CNR, I-00185 ROME, ITALY</t>
  </si>
  <si>
    <t>Consiglio Nazionale delle Ricerche (CNR); Consiglio Nazionale delle Ricerche (CNR); Sapienza University Rome; Istituto Nazionale Astrofisica (INAF)</t>
  </si>
  <si>
    <t>DE PETRIS, M (corresponding author), UNIV LA SAPIENZA, DIPARTIMENTO FIS, P LE A MORO 2, I-00185 ROME, ITALY.</t>
  </si>
  <si>
    <t>De Petris, Marco/IXD-7671-2023; Gervasi, Massimo/AAG-7022-2020</t>
  </si>
  <si>
    <t>De Petris, Marco/0000-0001-7859-2139</t>
  </si>
  <si>
    <t>DU103</t>
  </si>
  <si>
    <t>WOS:A1990DU10300011</t>
  </si>
  <si>
    <t>LARMINIE, FG</t>
  </si>
  <si>
    <t>ANTARCTIC MINERAL EXPLOITATION - THE EMERGING LEGAL FRAMEWORK - VICUNA,FO</t>
  </si>
  <si>
    <t>10.2307/635339</t>
  </si>
  <si>
    <t>DU396</t>
  </si>
  <si>
    <t>WOS:A1990DU39600019</t>
  </si>
  <si>
    <t>BLAGOVESHCHENSKAYA, NF; VOVK, VY; SHUMILOV, IA</t>
  </si>
  <si>
    <t>FINE-STRUCTURE OF HIGH-LATITUDE SPORADIC ES LAYERS</t>
  </si>
  <si>
    <t>EE105</t>
  </si>
  <si>
    <t>WOS:A1990EE10500033</t>
  </si>
  <si>
    <t>BESPROZVANNAYA, AS; LUKASHKIN, VM</t>
  </si>
  <si>
    <t>DYNAMICS OF THE HIGH-LATITUDE IONOSPHERE AND VARIATION OF HF RADIO-WAVE PROPAGATION CONDITIONS DURING WORLD STORMS</t>
  </si>
  <si>
    <t>BESPROZVANNAYA, AS (corresponding author), ARCTIC &amp; ANTARCTIC RES INST,LENINGRAD,USSR.</t>
  </si>
  <si>
    <t>WOS:A1990EE10500036</t>
  </si>
  <si>
    <t>DAVIS, CH; DEAN, RH; XIN, WH</t>
  </si>
  <si>
    <t>RADAR REFLECTIONS FROM WATER INJECTED INTO AN ANTARCTIC GLACIER</t>
  </si>
  <si>
    <t>IEEE TRANSACTIONS ON GEOSCIENCE AND REMOTE SENSING</t>
  </si>
  <si>
    <t>DAVIS, CH (corresponding author), UNIV KANSAS,CTR RES INC,RADAR SYST &amp; REMOTE SENSING LAB,2291 IRVING HILL RD,LAWRENCE,KS 66045, USA.</t>
  </si>
  <si>
    <t>IEEE-INST ELECTRICAL ELECTRONICS ENGINEERS INC</t>
  </si>
  <si>
    <t>345 E 47TH ST, NEW YORK, NY 10017-2394</t>
  </si>
  <si>
    <t>0196-2892</t>
  </si>
  <si>
    <t>IEEE T GEOSCI REMOTE</t>
  </si>
  <si>
    <t>IEEE Trans. Geosci. Remote Sensing</t>
  </si>
  <si>
    <t>10.1109/TGRS.1990.572991</t>
  </si>
  <si>
    <t>Geochemistry &amp; Geophysics; Engineering, Electrical &amp; Electronic; Remote Sensing; Imaging Science &amp; Photographic Technology</t>
  </si>
  <si>
    <t>Geochemistry &amp; Geophysics; Engineering; Remote Sensing; Imaging Science &amp; Photographic Technology</t>
  </si>
  <si>
    <t>DQ711</t>
  </si>
  <si>
    <t>WOS:A1990DQ71100042</t>
  </si>
  <si>
    <t>RAJU, G; MOORE, RK</t>
  </si>
  <si>
    <t>A MATCHED-FILTER TECHNIQUE FOR REMOVING HYPERBOLIC EFFECTS DUE TO POINT SCATTERERS - SIMULATION AND APPLICATION ON ANTARCTIC RADAR DATA</t>
  </si>
  <si>
    <t>RAJU, G (corresponding author), UNIV KANSAS,CTR RES INC,RADAR SYST &amp; REMOTE SENSING LAB,2291 IRVING HILL RD,LAWRENCE,KS 66045, USA.</t>
  </si>
  <si>
    <t>10.1109/TGRS.1990.572992</t>
  </si>
  <si>
    <t>WOS:A1990DQ71100043</t>
  </si>
  <si>
    <t>A SIMPLE-MODEL FOR AIR SNOW FRACTIONATION OF AEROSOL COMPONENTS OVER THE ANTARCTIC PENINSULA</t>
  </si>
  <si>
    <t>NERC, BRITISH ANTARCTIC SURVEY, CAMBRIDGE CB3 0ET, ENGLAND</t>
  </si>
  <si>
    <t>DICK, AL (corresponding author), DSIR, DIV CHEM, PETONE, NEW ZEALAND.</t>
  </si>
  <si>
    <t>1573-0662</t>
  </si>
  <si>
    <t>10.1007/BF00053674</t>
  </si>
  <si>
    <t>DU307</t>
  </si>
  <si>
    <t>WOS:A1990DU30700011</t>
  </si>
  <si>
    <t>ALABASTER, T; STOREY, BC</t>
  </si>
  <si>
    <t>ANTARCTIC PENINSULA CONTINENTAL MAGNESIAN ANDESITES - INDICATORS OF RIDGE TRENCH INTERACTION DURING GONDWANA BREAK-UP</t>
  </si>
  <si>
    <t>JOURNAL OF THE GEOLOGICAL SOCIETY</t>
  </si>
  <si>
    <t>ALABASTER, T (corresponding author), BRITISH ANTARCTIC SURVEY,NERC,HIGH CROSS,MADINGLEY RD,CAMBRIDGE CB3 0ET,ENGLAND.</t>
  </si>
  <si>
    <t>GEOLOGICAL SOC PUBL HOUSE</t>
  </si>
  <si>
    <t>UNIT 7, BRASSMILL ENTERPRISE CENTRE, BATH, AVON, ENGLAND BA1 3JN</t>
  </si>
  <si>
    <t>0016-7649</t>
  </si>
  <si>
    <t>J GEOL SOC LONDON</t>
  </si>
  <si>
    <t>J. Geol. Soc.</t>
  </si>
  <si>
    <t>10.1144/gsjgs.147.4.0595</t>
  </si>
  <si>
    <t>DY712</t>
  </si>
  <si>
    <t>WOS:A1990DY71200003</t>
  </si>
  <si>
    <t>CROXALL, JP; RODWELL, S; BOYD, IL</t>
  </si>
  <si>
    <t>ENTANGLEMENT IN MAN-MADE DEBRIS OF ANTARCTIC FUR SEALS AT BIRD ISLAND, SOUTH GEORGIA</t>
  </si>
  <si>
    <t>ANTARCTIC FUR SEALS; ARCTOCEPHALUS-GAZELLA; SOUTH GEORGIA; ENTANGLEMENT; MARINE DEBRIS</t>
  </si>
  <si>
    <t>GAZELLA; GROWTH</t>
  </si>
  <si>
    <t>Neck collars of man-made marine debris were seen on 208 Antarctic fur seals (and removed from 170) during the 142 days of the 1988-1989 pup-rearing season at Bird Island, South Georgia. This represents at least 0.1% of the total Bird Island population and a minimum of 0.4% of animals in the best covered areas; a maximum value might approach 1%. Polypropylene straps (packaging bands) formed 59% of collars, nylon string (16%), fishing net (13%) and six other materials comprised the rest. Males accounted for 71% of entanglements, 88% of which were of young (1-4 yr old) animals; females accounted for 64% of animals older than this. Obvious physical injury was being caused to 30% of animals and only on 19% of animals was the collar loose enough potentially to come off. The magnitude of the problem at South Georgia is similar to that with northern fur seals at the Pribilof Islands, where a significant population decline has occurred concurrently. Antarctic fur seals are still increasing in numbers but stricter controls on the jettisoning of debris into the Southern Ocean are needed if the entanglement problem is not to increase beyond the level of a potential threat.</t>
  </si>
  <si>
    <t>CROXALL, JP (corresponding author), BRITISH ANTARCTIC SURVEY,NERC,HIGH CROSS,MADINGLEY RD,CAMBRIDGE CB3 0ET,ENGLAND.</t>
  </si>
  <si>
    <t>10.1111/j.1748-7692.1990.tb00246.x</t>
  </si>
  <si>
    <t>ET628</t>
  </si>
  <si>
    <t>WOS:A1990ET62800005</t>
  </si>
  <si>
    <t>ANDERSON, SS; LIVENS, FR; SINGLETON, DL</t>
  </si>
  <si>
    <t>RADIONUCLIDES IN GRAY SEALS</t>
  </si>
  <si>
    <t>INST TERR ECOL, MERLEWOOD RES STN, GRANGE OVER SANDS LA11 6JU, CUMBRIA, ENGLAND</t>
  </si>
  <si>
    <t>BRITISH ANTARCTIC SURVEY, NERC, SEA MAMMAL RES UNIT, HIGH CROSS, MADINGLEY RD, CAMBRIDGE CB3 0ET, ENGLAND.</t>
  </si>
  <si>
    <t>10.1016/0025-326X(90)90796-B</t>
  </si>
  <si>
    <t>DR912</t>
  </si>
  <si>
    <t>WOS:A1990DR91200010</t>
  </si>
  <si>
    <t>PONOMARYOVA, LA</t>
  </si>
  <si>
    <t>BIOLOGICAL STUDIES IN THE ATLANTIC SECTOR OF THE ANTARCTIC (THE 43RD CRUISE OF R/V MENDELEEV,DMITRY)</t>
  </si>
  <si>
    <t>DW760</t>
  </si>
  <si>
    <t>WOS:A1990DW76000029</t>
  </si>
  <si>
    <t>WANG, ZP; LIN, BK; CAO, YH</t>
  </si>
  <si>
    <t>THE STUDY OF ADAPTABILITY OF DREPANOPUS-BISPINOSUS TO TEMPERATURE AND SALINITY IN THE ANTARCTIC BURTON LAKE</t>
  </si>
  <si>
    <t>SCIENCE IN CHINA SERIES B-CHEMISTRY</t>
  </si>
  <si>
    <t>WANG, ZP (corresponding author), STATE OCEAN ADM,INST OCEANOG 2,HANGZHOU 310012,PEOPLES R CHINA.</t>
  </si>
  <si>
    <t>SCIENCE CHINA PRESS</t>
  </si>
  <si>
    <t>BEIJING</t>
  </si>
  <si>
    <t>16 DONGHUANGCHENGGEN NORTH ST, BEIJING 100707, PEOPLES R CHINA</t>
  </si>
  <si>
    <t>Sci. China Ser. B-Chem.</t>
  </si>
  <si>
    <t>DR885</t>
  </si>
  <si>
    <t>WOS:A1990DR88500005</t>
  </si>
  <si>
    <t>SHANNON, LV; LUTJEHARMS, LRE; NELSON, G</t>
  </si>
  <si>
    <t>CAUSATIVE MECHANISMS FOR INTRAANNUAL AND INTERANNUAL VARIABILITY IN THE MARINE-ENVIRONMENT AROUND SOUTHERN AFRICA</t>
  </si>
  <si>
    <t>SUB-TROPICAL CONVERGENCE; EAST MADAGASCAR CURRENT; AGULHAS CURRENT SYSTEM; CLIMATE SENSITIVITY; BENGUELA ECOSYSTEM; THERMOCLINE WATER; OCEAN; CIRCULATION; RETROFLECTION; MODEL</t>
  </si>
  <si>
    <t>Intra- and interannual variability in the local marine environment manifests itself partly through changes in sea level, sea surface temperature (SST), salinity, frontal structure, upwelling and nutrient supply, thermocline structure and mixed layer depth, currents, distribution and abundance of biota, community structure, dissolved oxygen concentrations and local weather. In this paper some important physical processes which are perceived to give rise to these local or regional effects are discussed in relation to the marine environment around South Africa. Wind is a dominant factor on all spatial scales, having a direct influence on large-scale currents, local upwelling and the dynamics of the surface mixed layer. The ocean south of Africa is characterized by a high degree of variability - a veritable 'hot spot' - due to the mesoscale variations in the retroflection of the Agulhas Current and the generation of tongues, shear features and shedding of rings. The retroflection position displays large intra- and interannual variability, and during some periods, a substantial component of Agulhas water may intrude into the Benguela region. These Agulhas intrusions appear to be remotely forced, evidently being caused by small changes in the largescale wind field in the Indian Ocean and south of Africa. Associated with the retroflection of the Agulhas Current are perturbations in the Subtropical Convergence (STC) and Antarctic Circumpolar Current, which can result in significant variations in the meridional transfer of heat, salt and momentum. On average, once every ten years a major intrusion of tropical/equatorial water into the northern Benguela occurs. The 'Benguela Nino' is the Atlantic counterpart of the Pacific ENSO and is evidently caused by a sudden relaxation in zonal wind stress in the equatorial western Atlantic. These intrusions account for much of the interannual variability off Namibia, and have substantial chemical and biological consequences. The above processes are discussed in relation to regional climatic scenarios. We show that the major SST anomalies around Southern Africa during the last decade are due to advective flux changes in the major current systems. We conclude that the local marine environment may be very sensitive to changes in macroscale winds, and this highlights the need for regional modelling studies.</t>
  </si>
  <si>
    <t>CSIR,STELLENBOSCH 7600,SOUTH AFRICA; RHODES UNIV,DEPT ZOOL &amp; ENTOMOL,GRAHAMSTOWN 6140,SOUTH AFRICA</t>
  </si>
  <si>
    <t>Council for Scientific &amp; Industrial Research (CSIR) - South Africa; Rhodes University</t>
  </si>
  <si>
    <t>SHANNON, LV (corresponding author), SEA FISHERIES RES INST,PRIVATE BAG X2,ROGGE BAY 8012,SOUTH AFRICA.</t>
  </si>
  <si>
    <t>JUL-OCT</t>
  </si>
  <si>
    <t>7-10</t>
  </si>
  <si>
    <t>ET631</t>
  </si>
  <si>
    <t>WOS:A1990ET63100016</t>
  </si>
  <si>
    <t>CHOWN, SL</t>
  </si>
  <si>
    <t>POSSIBLE EFFECTS OF QUATERNARY CLIMATIC-CHANGE ON THE COMPOSITION OF INSECT COMMUNITIES OF THE SOUTH INDIAN-OCEAN PROVINCE ISLANDS</t>
  </si>
  <si>
    <t>SUB-ANTARCTIC ISLANDS; MARION-ISLAND; KERGUELEN ISLANDS; BIOGEOGRAPHY; COMPETITION; EVOLUTION; HEMISPHERE; DIVERSITY; DIPTERA; BIOLOGY</t>
  </si>
  <si>
    <t>Since the publication of the MacArthur-Wilson equilibrium model of island biogeography, a number of attempts have been made to fit the model to the sub-Antarctic islands, all with little success. This can be attributed to the fact that these islands have different histories and are geographically widely separated. In this paper, the patterns of insect species richness on the sub-Antarctic South Indian Ocean Province Islands are re-examined in the light of Quaternary climatic events. The numbers of species in the old epilithic biotope are very similar on all the islands, probably representing the 'upper asymptote' for this biotope. In contrast, the numbers of species in the post-glacial vegetated biotope on each island depend on the extent of previous glaciation. Thus, the past history of each particular island has a large role to play in determining species richness of the particular island. This finding supports the idea that the evolution of ecosystems is a non-equilibrium process in which history plays a large role.</t>
  </si>
  <si>
    <t>UNIV PRETORIA, DEPT ENTOMOL, PRETORIA 0002, SOUTH AFRICA.</t>
  </si>
  <si>
    <t>Chown, Steven/ABD-7646-2021; Chown, Steven L/H-3347-2011</t>
  </si>
  <si>
    <t>1996-7489</t>
  </si>
  <si>
    <t>WOS:A1990ET63100019</t>
  </si>
  <si>
    <t>SPECIATION IN THE SUB-ANTARCTIC WEEVIL GENUS DUSMOECETES JEANNEL (COLEOPTERA, CURCULIONIDAE)</t>
  </si>
  <si>
    <t>SYSTEMATIC ENTOMOLOGY</t>
  </si>
  <si>
    <t>CHOWN, SL (corresponding author), UNIV PRETORIA,DEPT ENTOMOL,PRETORIA 0002,SOUTH AFRICA.</t>
  </si>
  <si>
    <t>0307-6970</t>
  </si>
  <si>
    <t>SYST ENTOMOL</t>
  </si>
  <si>
    <t>Syst. Entomol.</t>
  </si>
  <si>
    <t>10.1111/j.1365-3113.1990.tb00064.x</t>
  </si>
  <si>
    <t>Evolutionary Biology; Entomology</t>
  </si>
  <si>
    <t>DZ143</t>
  </si>
  <si>
    <t>WOS:A1990DZ14300002</t>
  </si>
  <si>
    <t>ZDZITOWIECKI, K</t>
  </si>
  <si>
    <t>ANTARCTIC REPRESENTATIVES OF THE GENUS MACVICARIA GIBSON AND BRAY, 1982 (DIGENEA, OPECOELIDAE), WITH DESCRIPTIONS OF 2 NEW SPECIES</t>
  </si>
  <si>
    <t>SYSTEMATIC PARASITOLOGY</t>
  </si>
  <si>
    <t>ZDZITOWIECKI, K (corresponding author), POLISH ACAD SCI,W STEFANSKI INST PARASITOL,PASTEURA 3,SP 153,PL-02093 WARSAW,POLAND.</t>
  </si>
  <si>
    <t>0165-5752</t>
  </si>
  <si>
    <t>SYST PARASITOL</t>
  </si>
  <si>
    <t>Syst. Parasitol.</t>
  </si>
  <si>
    <t>10.1007/BF00009144</t>
  </si>
  <si>
    <t>Parasitology</t>
  </si>
  <si>
    <t>DP146</t>
  </si>
  <si>
    <t>WOS:A1990DP14600002</t>
  </si>
  <si>
    <t>RIGG, K</t>
  </si>
  <si>
    <t>ANTARCTIC RESEARCH</t>
  </si>
  <si>
    <t>GREENPEACE INT,AMSTERDAM,NETHERLANDS</t>
  </si>
  <si>
    <t>JUN 30</t>
  </si>
  <si>
    <t>DL499</t>
  </si>
  <si>
    <t>WOS:A1990DL49900052</t>
  </si>
  <si>
    <t>DESHLER, T; HOFMANN, DJ; HEREFORD, JV</t>
  </si>
  <si>
    <t>OZONE PROFILE MEASUREMENTS WITHIN, AT THE EDGE OF, AND OUTSIDE THE ANTARCTIC POLAR VORTEX IN THE SPRING OF 1988</t>
  </si>
  <si>
    <t>DESHLER, T (corresponding author), UNIV WYOMING, DEPT PHYS &amp; ASTRON, LARAMIE, WY 82071 USA.</t>
  </si>
  <si>
    <t>10.1029/JD095iD07p10023</t>
  </si>
  <si>
    <t>DM736</t>
  </si>
  <si>
    <t>WOS:A1990DM73600019</t>
  </si>
  <si>
    <t>COMISO, JC; MAYNARD, NG; SMITH, WO; SULLIVAN, CW</t>
  </si>
  <si>
    <t>SATELLITE OCEAN COLOR STUDIES OF ANTARCTIC ICE EDGES IN SUMMER AND AUTUMN</t>
  </si>
  <si>
    <t>UNIV TENNESSEE, GRAD PROGRAM ECOL, KNOXVILLE, TN 37996 USA; UNIV SO CALIF, DEPT BIOL SCI, LOS ANGELES, CA 90007 USA</t>
  </si>
  <si>
    <t>University of Tennessee System; University of Tennessee Knoxville; University of Southern California</t>
  </si>
  <si>
    <t>NASA, GODDARD SPACE FLIGHT CTR, CODE 971, GREENBELT, MD 20771 USA.</t>
  </si>
  <si>
    <t>10.1029/JC095iC06p09481</t>
  </si>
  <si>
    <t>DL098</t>
  </si>
  <si>
    <t>WOS:A1990DL09800008</t>
  </si>
  <si>
    <t>ENOMOTO, H; OHMURA, A</t>
  </si>
  <si>
    <t>THE INFLUENCES OF ATMOSPHERIC HALF-YEARLY CYCLE ON THE SEA ICE EXTENT IN THE ANTARCTIC</t>
  </si>
  <si>
    <t>SWISS FED INST TECHNOL, DEPT GEOG, CH-8092 ZURICH, SWITZERLAND</t>
  </si>
  <si>
    <t>10.1029/JC095iC06p09497</t>
  </si>
  <si>
    <t>WOS:A1990DL09800009</t>
  </si>
  <si>
    <t>PENGUIN POINT</t>
  </si>
  <si>
    <t>JUN 9</t>
  </si>
  <si>
    <t>DH175</t>
  </si>
  <si>
    <t>WOS:A1990DH17500047</t>
  </si>
  <si>
    <t>MASLANIK, JA; BARRY, RG</t>
  </si>
  <si>
    <t>REMOTE-SENSING IN ANTARCTICA AND THE SOUTHERN-OCEAN - APPLICATIONS AND DEVELOPMENTS</t>
  </si>
  <si>
    <t>MASLANIK, JA (corresponding author), UNIV COLORADO,NOAA,COOPERAT INST RES ENVIRONM SCI,CAMPUS BOX 449,BOULDER,CO 80309, USA.</t>
  </si>
  <si>
    <t>Barry, roger G/A-7084-2009</t>
  </si>
  <si>
    <t>Barry, Roger/0000-0001-9239-0859</t>
  </si>
  <si>
    <t>10.1017/S0954102090000141</t>
  </si>
  <si>
    <t>DG031</t>
  </si>
  <si>
    <t>WOS:A1990DG03100001</t>
  </si>
  <si>
    <t>DELILLE, D; VAILLANT, N</t>
  </si>
  <si>
    <t>THE INFLUENCE OF CRUDE-OIL ON THE GROWTH OF SUB-ANTARCTIC MARINE-BACTERIA</t>
  </si>
  <si>
    <t>DELILLE, D (corresponding author), UNIV PIERRE &amp; MARIE CURIE PARIS 06, OBSERV OCEANOL BANYULS, LAB ARAGO, UA 117, F-66650 BANYULS SUR MER, FRANCE.</t>
  </si>
  <si>
    <t>10.1017/S0954102090000153</t>
  </si>
  <si>
    <t>WOS:A1990DG03100002</t>
  </si>
  <si>
    <t>EKAU, W</t>
  </si>
  <si>
    <t>DEMERSAL FISH FAUNA OF THE WEDDELL SEA, ANTARCTICA</t>
  </si>
  <si>
    <t>EKAU, W (corresponding author), ALFRED WEGENER INST,W-2850 BREMERHAVEN,GERMANY.</t>
  </si>
  <si>
    <t>10.1017/S0954102090000165</t>
  </si>
  <si>
    <t>WOS:A1990DG03100003</t>
  </si>
  <si>
    <t>GREEN, K; WILLIAMS, R; WOEHLER, EJ; BURTON, HR; GALES, NJ; JONES, RT</t>
  </si>
  <si>
    <t>DIET OF THE HEARD ISLAND CORMORANT PHALACROCORAX-ATRICEPS-NIVALIS</t>
  </si>
  <si>
    <t>GREEN, K (corresponding author), ANTARCTIC DIV,CHANNEL HIGHWAY,KINGSTON,TAS 7050,AUSTRALIA.</t>
  </si>
  <si>
    <t>10.1017/S0954102090000177</t>
  </si>
  <si>
    <t>WOS:A1990DG03100004</t>
  </si>
  <si>
    <t>LING, HU; SEPPELT, RD</t>
  </si>
  <si>
    <t>SNOW ALGAE OF THE WINDMILL ISLANDS, CONTINENTAL ANTARCTICA - MESOTAENIUM-BERGGRENII (ZYGNEMATALES, CHLOROPHYTA) THE ALGA OF GRAY SNOW</t>
  </si>
  <si>
    <t>LING, HU (corresponding author), ANTARCTIC DIV,CHANNEL HIGHWAY,KINGSTON,TAS 7050,AUSTRALIA.</t>
  </si>
  <si>
    <t>10.1017/S0954102090000189</t>
  </si>
  <si>
    <t>WOS:A1990DG03100005</t>
  </si>
  <si>
    <t>PRISCU, JC; PRISCU, LR; PALMISANO, AC; SULLIVAN, CW</t>
  </si>
  <si>
    <t>ESTIMATION OF NEUTRAL LIPID-LEVELS IN ANTARCTIC SEA ICE MICROALGAE BY NILE RED FLUORESCENCE</t>
  </si>
  <si>
    <t>PRISCU, JC (corresponding author), MONTANA STATE UNIV,DEPT BIOL SCI,BOZEMAN,MT 59717, USA.</t>
  </si>
  <si>
    <t>10.1017/S0954102090000190</t>
  </si>
  <si>
    <t>WOS:A1990DG03100006</t>
  </si>
  <si>
    <t>AGUIRREURRETA, MB; BUATOIS, LA; CHERNOGLASOV, GCB; MEDINA, FA</t>
  </si>
  <si>
    <t>1ST POLYCHELIDAE (CRUSTACEA, PALINURA) FROM THE JURASSIC OF ANTARCTICA</t>
  </si>
  <si>
    <t>AGUIRREURRETA, MB (corresponding author), UNIV BUENOS AIRES,DEPT CIENCIAS GEOL,CIUDAD UNIV,RA-1428 BUENOS AIRES,ARGENTINA.</t>
  </si>
  <si>
    <t>10.1017/S0954102090000207</t>
  </si>
  <si>
    <t>WOS:A1990DG03100007</t>
  </si>
  <si>
    <t>HAMMER, WR; COLLINSON, JW; RYAN, WJ</t>
  </si>
  <si>
    <t>A NEW TRIASSIC VERTEBRATE FAUNA FROM ANTARCTICA AND ITS DEPOSITIONAL SETTING</t>
  </si>
  <si>
    <t>HAMMER, WR (corresponding author), AUGUSTANA COLL,DEPT GEOL,ROCK ISL,IL 61201, USA.</t>
  </si>
  <si>
    <t>10.1017/S0954102090000219</t>
  </si>
  <si>
    <t>WOS:A1990DG03100008</t>
  </si>
  <si>
    <t>YURGANOV, LN</t>
  </si>
  <si>
    <t>SURFACE-LAYER OZONE ABOVE THE WEDDELL SEA DURING THE ANTARCTIC SPRING</t>
  </si>
  <si>
    <t>YURGANOV, LN (corresponding author), ARCTIC &amp; ANTARCTIC RES INST,LENINGRAD 199226,USSR.</t>
  </si>
  <si>
    <t>10.1017/S0954102090000220</t>
  </si>
  <si>
    <t>WOS:A1990DG03100009</t>
  </si>
  <si>
    <t>ROVIROSA, J; SANCHEZ, I; PALACIOS, Y; DARIAS, J; SANMARTIN, A</t>
  </si>
  <si>
    <t>ANTIMICROBIAL ACTIVITY OF A NEW MONOTERPENE FROM PLOCAMIUM CARTILAGINEUM FROM ANTARCTIC PENINSULA</t>
  </si>
  <si>
    <t>UNIV CHILE,FAC CIENCIAS,DEPT QUIM,CASILLA 653,SANTIAGO,CHILE; INST SALUD PUBL,SANTIAGO,CHILE; CSIC LA LAGUNA,INST PROD NAT ORGAN,TENERIFE,SPAIN</t>
  </si>
  <si>
    <t>Universidad de Chile; Consejo Superior de Investigaciones Cientificas (CSIC)</t>
  </si>
  <si>
    <t>DG837</t>
  </si>
  <si>
    <t>WOS:A1990DG83700002</t>
  </si>
  <si>
    <t>EVERITT, DA; WRIGHT, SW; VOLKMAN, JK; THOMAS, DP; LINDSTROM, EJ</t>
  </si>
  <si>
    <t>PHYTOPLANKTON COMMUNITY COMPOSITIONS IN THE WESTERN EQUATORIAL PACIFIC DETERMINED FROM CHLOROPHYLL AND CAROTENOID PIGMENT DISTRIBUTIONS</t>
  </si>
  <si>
    <t>CSIRO,DIV OCEANOG,GPO BOX 1538,HOBART,TAS 7001,AUSTRALIA; ANTARCTIC DIV,KINGSTON,TAS 7150,AUSTRALIA; UNIV TASMANIA,DEPT BOT,HOBART,TAS 7001,AUSTRALIA</t>
  </si>
  <si>
    <t>Commonwealth Scientific &amp; Industrial Research Organisation (CSIRO); Australian Antarctic Division; University of Tasmania</t>
  </si>
  <si>
    <t>Volkman, John K/A-6592-2008</t>
  </si>
  <si>
    <t>Lindstrom, Eric/0000-0002-4393-2276</t>
  </si>
  <si>
    <t>10.1016/0198-0149(90)90106-6</t>
  </si>
  <si>
    <t>DQ544</t>
  </si>
  <si>
    <t>WOS:A1990DQ54400005</t>
  </si>
  <si>
    <t>VANFRANEKER, JA; BELL, PJ; MONTAGUE, TL</t>
  </si>
  <si>
    <t>BIRDS OF ARDERY AND ODBERT ISLANDS, WINDMILL ISLANDS, ANTARCTICA</t>
  </si>
  <si>
    <t>ANTARCTIC DIV,KINGSTON,TAS 7050,AUSTRALIA; MONASH UNIV,DEPT ZOOL,CLAYTON,VIC 3168,AUSTRALIA</t>
  </si>
  <si>
    <t>Australian Antarctic Division; Monash University</t>
  </si>
  <si>
    <t>VANFRANEKER, JA (corresponding author), RES INST NAT MANAGEMENT,POSTBOX 59,1790 AB DEN BURG,NETHERLANDS.</t>
  </si>
  <si>
    <t>10.1071/MU9900074</t>
  </si>
  <si>
    <t>DZ837</t>
  </si>
  <si>
    <t>WOS:A1990DZ83700002</t>
  </si>
  <si>
    <t>BRETAGNOLLE, V; THOMAS, T</t>
  </si>
  <si>
    <t>SEABIRD DISTRIBUTION BETWEEN TASMANIA AND ADELIE LAND (ANTARCTICA), AND COMPARISON WITH NEARBY ANTARCTIC SECTORS</t>
  </si>
  <si>
    <t>BRETAGNOLLE, V (corresponding author), CNRS,CTR ETUD BIOL CHIZE,F-79360 BEAUVOIR NIORT,FRANCE.</t>
  </si>
  <si>
    <t>10.1071/MU9900097</t>
  </si>
  <si>
    <t>WOS:A1990DZ83700005</t>
  </si>
  <si>
    <t>MCFALLNGAI, MJ; HORWITZ, J</t>
  </si>
  <si>
    <t>A COMPARATIVE-STUDY OF THE THERMAL-STABILITY OF THE VERTEBRATE EYE LENS - ANTARCTIC ICE FISH TO THE DESERT IGUANA</t>
  </si>
  <si>
    <t>EXPERIMENTAL EYE RESEARCH</t>
  </si>
  <si>
    <t>JIN H KINOSHITA INTERNATIONAL SYMP</t>
  </si>
  <si>
    <t>SEP 07-10, 1989</t>
  </si>
  <si>
    <t>COLUMBIA UNIV, ARDEN HOUSE, NEW YORK, NY</t>
  </si>
  <si>
    <t>COLUMBIA UNIV, ARDEN HOUSE</t>
  </si>
  <si>
    <t>UNIV CALIF LOS ANGELES,JULES STEIN EYE INST,DEPT OPHTHALMOL,LOS ANGELES,CA 90024</t>
  </si>
  <si>
    <t>MCFALLNGAI, MJ (corresponding author), UNIV SO CALIF,DEPT BIOL SCI,LOS ANGELES,CA 90089, USA.</t>
  </si>
  <si>
    <t>NEI NIH HHS [EY 3897, EY 5905, EY 0331] Funding Source: Medline</t>
  </si>
  <si>
    <t>NEI NIH HHS(United States Department of Health &amp; Human ServicesNational Institutes of Health (NIH) - USANIH National Eye Institute (NEI))</t>
  </si>
  <si>
    <t>0014-4835</t>
  </si>
  <si>
    <t>EXP EYE RES</t>
  </si>
  <si>
    <t>Exp. Eye Res.</t>
  </si>
  <si>
    <t>10.1016/0014-4835(90)90117-D</t>
  </si>
  <si>
    <t>Ophthalmology</t>
  </si>
  <si>
    <t>DJ850</t>
  </si>
  <si>
    <t>WOS:A1990DJ85000023</t>
  </si>
  <si>
    <t>MODIFIED GULF OF CALIFORNIA MODEL FOR SOUTH-GEORGIA, NORTH-SCOTIA-RIDGE, AND IMPLICATIONS FOR THE ROCAS-VERDES BACK-ARC BASIN, SOUTHERN ANDES</t>
  </si>
  <si>
    <t>ALABASTER, T (corresponding author), BRITISH ANTARCTIC SURVEY,NAT ENVIRONM RES COUNCIL,MADINGLEY RD,CAMBRIDGE CB3 0ET,ENGLAND.</t>
  </si>
  <si>
    <t>10.1130/0091-7613(1990)018&lt;0497:MGOCMF&gt;2.3.CO;2</t>
  </si>
  <si>
    <t>DH317</t>
  </si>
  <si>
    <t>WOS:A1990DH31700004</t>
  </si>
  <si>
    <t>CROXALL, JP; ROTHERY, P; PICKERING, SPC; PRINCE, PA</t>
  </si>
  <si>
    <t>REPRODUCTIVE-PERFORMANCE, RECRUITMENT AND SURVIVAL OF WANDERING ALBATROSSES DIOMEDEA-EXULANS AT BIRD-ISLAND, SOUTH-GEORGIA</t>
  </si>
  <si>
    <t>CROXALL, JP (corresponding author), NERC,BRITISH ANTARCTIC SURVEY,HIGH CROSS,MADINGLEY RD,CAMBRIDGE CB3 0ET,ENGLAND.</t>
  </si>
  <si>
    <t>10.2307/4895</t>
  </si>
  <si>
    <t>DF997</t>
  </si>
  <si>
    <t>WOS:A1990DF99700026</t>
  </si>
  <si>
    <t>GREENWALD, RA; BAKER, KB; RUOHONIEMI, JM; DUDENEY, JR; PINNOCK, M; MATTIN, N; LEONARD, JM; LEPPING, RP</t>
  </si>
  <si>
    <t>SIMULTANEOUS CONJUGATE OBSERVATIONS OF DYNAMIC VARIATIONS IN HIGH-LATITUDE DAYSIDE CONVECTION DUE TO CHANGES IN IMF-BY</t>
  </si>
  <si>
    <t>JOHNS HOPKINS UNIV, APPL PHYS LAB, LAUREL, MD 20723 USA.</t>
  </si>
  <si>
    <t>10.1029/JA095iA06p08057</t>
  </si>
  <si>
    <t>DH284</t>
  </si>
  <si>
    <t>WOS:A1990DH28400029</t>
  </si>
  <si>
    <t>Bye, JAT</t>
  </si>
  <si>
    <t>Bye, John A. T.</t>
  </si>
  <si>
    <t>Momentum coupling in ocean-atmosphere models</t>
  </si>
  <si>
    <t>JOURNAL OF MARINE SYSTEMS</t>
  </si>
  <si>
    <t>SURFACE; VARIABILITY; DRIFT</t>
  </si>
  <si>
    <t>A simple model of ocean dynamics is presented in which: (a) the mean momentum balance in the mixed layer is controlled by the wind stress and the net effect of the understress and the interfacial stress and below the mixed layer by a balance of the interfacial stress and the form drag at the ocean bottom, as proposed by Johnson and Bryden (1989), (b) the energetics of the oceanic eddy field are determined by a balance between dissipation by the understress and the supply of turbulent kinetic energy from below the mixed layer; and (c) the vertically well mixed condition of the mixed layer is maintained by the near surface shear due to the surface wind. When applied to steady-state, horizontally homogeneous conditions, the model predicts properties of the coupled ocean atmosphere system, which are found to be approximately valid in the closest example of such conditions in the World ocean, namely the Antarctic Circumpolar Current, driven by the mid-latitude Westerly winds.</t>
  </si>
  <si>
    <t>[Bye, John A. T.] Flinders Univ South Australia, Sch Earth Sci, Bedford Pk, SA 5042, Australia</t>
  </si>
  <si>
    <t>Flinders University South Australia</t>
  </si>
  <si>
    <t>Bye, JAT (corresponding author), Flinders Univ South Australia, Sch Earth Sci, Bedford Pk, SA 5042, Australia.</t>
  </si>
  <si>
    <t>ELSEVIER</t>
  </si>
  <si>
    <t>RADARWEG 29, 1043 NX AMSTERDAM, NETHERLANDS</t>
  </si>
  <si>
    <t>0924-7963</t>
  </si>
  <si>
    <t>1879-1573</t>
  </si>
  <si>
    <t>J MARINE SYST</t>
  </si>
  <si>
    <t>J. Mar. Syst.</t>
  </si>
  <si>
    <t>10.1016/0924-7963(90)90238-6</t>
  </si>
  <si>
    <t>Geosciences, Multidisciplinary; Marine &amp; Freshwater Biology; Oceanography</t>
  </si>
  <si>
    <t>Geology; Marine &amp; Freshwater Biology; Oceanography</t>
  </si>
  <si>
    <t>V43EJ</t>
  </si>
  <si>
    <t>WOS:000209664400013</t>
  </si>
  <si>
    <t>2 NEW ANTARCTIC SPECIES OF THE GENUS EPIMERIA (CRUSTACEA, AMPHIPODA, PARAMPHITHOIDAE), WITH DESCRIPTION OF JUVENILES</t>
  </si>
  <si>
    <t>JOURNAL OF THE ROYAL SOCIETY OF NEW ZEALAND</t>
  </si>
  <si>
    <t>COLEMAN, CO (corresponding author), UNIV OLDENBURG,FACHBEREICH 7,ARBEITSGRP ZOOMORPHOL,POSTFACH 2503,W-2900 OLDENBURG,GERMANY.</t>
  </si>
  <si>
    <t>0303-6758</t>
  </si>
  <si>
    <t>J ROY SOC NEW ZEAL</t>
  </si>
  <si>
    <t>J. R. Soc. N.Z.</t>
  </si>
  <si>
    <t>10.1080/03036758.1990.10426723</t>
  </si>
  <si>
    <t>DM037</t>
  </si>
  <si>
    <t>WOS:A1990DM03700001</t>
  </si>
  <si>
    <t>PERISSINOTTO, R; MCQUAID, C</t>
  </si>
  <si>
    <t>ROLE OF THE SUB-ANTARCTIC SHRIMP NAUTICARIS-MARIONIS IN COUPLING BENTHIC AND PELAGIC FOOD-WEBS</t>
  </si>
  <si>
    <t>DALHOUSIE UNIV, DEPT OCEANOG, HALIFAX B3H 4J1, NS, CANADA</t>
  </si>
  <si>
    <t>PERISSINOTTO, R (corresponding author), RHODES UNIV, DEPT ZOOL, SO OCEAN GRP, GRAHAMSTOWN 6140, SOUTH AFRICA.</t>
  </si>
  <si>
    <t>McQuaid, Christopher/0000-0002-3473-8308</t>
  </si>
  <si>
    <t>10.3354/meps064081</t>
  </si>
  <si>
    <t>DM857</t>
  </si>
  <si>
    <t>WOS:A1990DM85700007</t>
  </si>
  <si>
    <t>RIVKIN, RB; DELACA, TE</t>
  </si>
  <si>
    <t>TROPHIC DYNAMICS IN ANTARCTIC BENTHIC COMMUNITIES .1. INSITU INGESTION OF MICROALGAE BY FORAMINIFERA AND METAZOAN MEIOFAUNA</t>
  </si>
  <si>
    <t>NATL SCI FDN, DIV POLAR PROGRAMS, WASHINGTON, DC 20550 USA</t>
  </si>
  <si>
    <t>National Science Foundation (NSF); NSF - Directorate for Geosciences (GEO); NSF - Office of Polar Programs (OPP)</t>
  </si>
  <si>
    <t>RIVKIN, RB (corresponding author), UNIV MARYLAND, HORN POINT ENVIRONM LABS, CAMBRIDGE, MD 21613 USA.</t>
  </si>
  <si>
    <t>10.3354/meps064129</t>
  </si>
  <si>
    <t>WOS:A1990DM85700013</t>
  </si>
  <si>
    <t>ANTARCTIC CLEANUP</t>
  </si>
  <si>
    <t>DN571</t>
  </si>
  <si>
    <t>WOS:A1990DN57100023</t>
  </si>
  <si>
    <t>ANTARCTIC ICEBREAKER</t>
  </si>
  <si>
    <t>WOS:A1990DN57100022</t>
  </si>
  <si>
    <t>MORI, T; OKADA, S; YAMAGUCHI, K; KONOSU, S; YAMADA, Y; SATAKE, M; TOYODA, K; FUJITA, T</t>
  </si>
  <si>
    <t>CHEMISTRY AND UTILIZATION OF PLANKTON .21. PIGMENTATION OF COHO SALMON CULTURED IN SEA NET PENS WITH ANTARCTIC KRILL AND LITTORAL MYSID</t>
  </si>
  <si>
    <t>NIPPON SUISAN GAKKAISHI</t>
  </si>
  <si>
    <t>UNIV TOKYO,FAC AGR,MARINE BIOCHEM LAB,BUNKYO KU,TOKYO 113,JAPAN; NIPPON SUISAN KAISHA LTD,CENT RES LAB,HACHIOJI,TOKYO 192,JAPAN</t>
  </si>
  <si>
    <t>University of Tokyo; Nippon Suisan Kaisha, Ltd.</t>
  </si>
  <si>
    <t>Okada, Shigru/U-8305-2017</t>
  </si>
  <si>
    <t>Okada, Shigru/0000-0003-3663-7778</t>
  </si>
  <si>
    <t>JAPAN SOC SCI FISHERIES TOKYO UNIV FISHERIES</t>
  </si>
  <si>
    <t>5-7 KONAN-4 MINATO-KU, TOKYO 108, JAPAN</t>
  </si>
  <si>
    <t>0021-5392</t>
  </si>
  <si>
    <t>NIPPON SUISAN GAKK</t>
  </si>
  <si>
    <t>Nippon Suisan Gakkaishi</t>
  </si>
  <si>
    <t>DT841</t>
  </si>
  <si>
    <t>WOS:A1990DT84100010</t>
  </si>
  <si>
    <t>Keir, RS</t>
  </si>
  <si>
    <t>Keir, Robin S.</t>
  </si>
  <si>
    <t>RECONSTRUCTING THE OCEAN CARBON SYSTEM VARIATION DURING THE LAST 150,000 YEARS ACCORDING TO THE ANTARCTIC NUTRIENT HYPOTHESIS</t>
  </si>
  <si>
    <t>DEEP-WATER; ATMOSPHERIC CO2; NORTH-ATLANTIC; PLANKTONIC-FORAMINIFERA; INTERGLACIAL CHANGES; CIRCULATION; RECORD; FRACTIONATION; ISOTOPES; OXYGEN</t>
  </si>
  <si>
    <t>In this study, the Vostok ice core CO2 record and the delta C-13 difference between the deep Atlantic and Pacific(delta(a)- delta(p)), are used in combination with model simulations to analyze the history of the ocean carbon pump and the sources of Atlantic deep water during the last 150 kyr. It is assumed that the mechanism by which the glacial atmospheric CO2 decreased is an increase in the ratio of Antarctic net carbon production to upwelling in that region. Results from a wide range of circulations and Antarctic net carbon productions in put into a 14-box ocean-atmosphere model show that similar distributions of phosphate delta C-13, atmospheric CO2 content and surface versus deep radiocarbon age are produced once the following parameters a re fixed: (1) the, ratio of net carbon production to upwelling in the Antarctic region, (2) the ratio of Northern Component Water to Antarctic Bottom Water input into the Atlantic, and (3) the total upwelling into the low-latitude surface waters. Therefore rather arbitrary circulations and Antarctic net production values can be used to map model simulated geochemical properties as a function of these pararmeters. Decrease in atmospheric CO2 and Atlantic to Pacific delta C-13 difference are calculated from the model for constant low-latitude upwelling, and these a re mapped as a function of the ratios 1 and 2 above. The isolines of these two geochemical properties tend to be orthogonal and, once can position any Delta p(CO2), delta(a) - delta(p) pair on an overlay of the two maps. This is done for coeval ice core CO2 and marine sedimentary delta C-13 data for the last 150 kyr. One finds that the history of the Antarctic carbon pump efficiency varies with the same pattern as that of the atmospheric CO2. The fraction of Northern Component ater entering the Atlantic tends to vary with the same shape functions the global marine delta O-18 curve.</t>
  </si>
  <si>
    <t>[Keir, Robin S.] Univ Calif San Diego, Scripps Inst Oceanog, La Jolla, CA 92093 USA</t>
  </si>
  <si>
    <t>Keir, RS (corresponding author), GEOMAR Forschungszentrum Marine Geowissensch, Wischhofstr 1-3, D-2300 Kiel 14, Germany.</t>
  </si>
  <si>
    <t>EPRI [RP986-12]; University wide Energy Research Group of the University of California</t>
  </si>
  <si>
    <t>EPRI(Egyptian Petroleum Research Institute (EPRI)); University wide Energy Research Group of the University of California</t>
  </si>
  <si>
    <t>A review by J. R. Toggweiler and discussion with W. H. Berger have been helpful in the revision of this paper. This work was supported by EPRI contract RP986-12 and a grant from the University wide Energy Research Group of the University of California.</t>
  </si>
  <si>
    <t>10.1029/PA005i003p00253</t>
  </si>
  <si>
    <t>V23JI</t>
  </si>
  <si>
    <t>WOS:000208338700001</t>
  </si>
  <si>
    <t>SCHALK, PH</t>
  </si>
  <si>
    <t>BIOLOGICAL-ACTIVITY IN THE ANTARCTIC ZOOPLANKTON COMMUNITY</t>
  </si>
  <si>
    <t>SCHALK, PH (corresponding author), ALFRED WEGENER INST POLAR &amp; MARINE RES,POSTFACH 120161,W-2850 BREMERHAVEN,GERMANY.</t>
  </si>
  <si>
    <t>DM175</t>
  </si>
  <si>
    <t>WOS:A1990DM17500001</t>
  </si>
  <si>
    <t>MACCORMACK, WP; FRAILE, ER</t>
  </si>
  <si>
    <t>BACTERIAL-FLORA OF NEWLY CAUGHT ANTARCTIC FISH NOTOTHENIA-NEGLECTA</t>
  </si>
  <si>
    <t>UNIV BUENOS AIRES,FAC FARM &amp; BIOQUIM,JUNIN 956,RA-1113 BUENOS AIRES,ARGENTINA; UNIV BUENOS AIRES,INST ANTART ARGENTINO,RA-1113 BUENOS AIRES,ARGENTINA</t>
  </si>
  <si>
    <t>University of Buenos Aires; University of Buenos Aires; Instituto Antartico Argentino</t>
  </si>
  <si>
    <t>Mac Cormack, Walter/0000-0002-5280-5463</t>
  </si>
  <si>
    <t>WOS:A1990DM17500002</t>
  </si>
  <si>
    <t>PANKHURST, NW; MONTGOMERY, JC</t>
  </si>
  <si>
    <t>ONTOGENY OF VISION IN THE ANTARCTIC FISH PAGOTHENIA-BORCHGREVINKI (NOTOTHENIIDAE)</t>
  </si>
  <si>
    <t>UNIV AUCKLAND,DEPT ZOOL,AUCKLAND,NEW ZEALAND</t>
  </si>
  <si>
    <t>University of Auckland</t>
  </si>
  <si>
    <t>PANKHURST, NW (corresponding author), UNIV AUCKLAND,LEIGH MARINE LAB,AUCKLAND,NEW ZEALAND.</t>
  </si>
  <si>
    <t>Montgomery, John/D-4310-2009</t>
  </si>
  <si>
    <t>Montgomery, John/0000-0002-7451-3541</t>
  </si>
  <si>
    <t>WOS:A1990DM17500003</t>
  </si>
  <si>
    <t>MEDLIN, LK; HASLE, GR</t>
  </si>
  <si>
    <t>SOME NITZSCHIA AND RELATED DIATOM SPECIES FROM FAST ICE SAMPLES IN THE ARCTIC AND ANTARCTIC</t>
  </si>
  <si>
    <t>UNIV OSLO,DEPT BIOL,POB 1069,N-0316 OSLO 3,NORWAY; UNIV BRISTOL,DEPT BOT,BRISTOL BS8 1UG,AVON,ENGLAND</t>
  </si>
  <si>
    <t>University of Oslo; University of Bristol</t>
  </si>
  <si>
    <t>medlin, linda k/G-4820-2010</t>
  </si>
  <si>
    <t>medlin, linda k/0000-0001-6014-8339</t>
  </si>
  <si>
    <t>WOS:A1990DM17500007</t>
  </si>
  <si>
    <t>KAGI, H; TAKAHASHI, K; MASUDA, A</t>
  </si>
  <si>
    <t>STRANGE RAMAN BAND OF DIAMOND PARTICULATES CONTAINED IN ANTARCTIC METEORITE, YAMATO-791538 (UREILITE)</t>
  </si>
  <si>
    <t>INST PHYS &amp; CHEM RES,EARTH SCI LAB,WAKO,SAITAMA 35101,JAPAN</t>
  </si>
  <si>
    <t>RIKEN</t>
  </si>
  <si>
    <t>KAGI, H (corresponding author), UNIV TOKYO,FAC SCI,DEPT CHEM,BUNKYO KU,TOKYO 113,JAPAN.</t>
  </si>
  <si>
    <t>Kagi, Hiroyuki/G-4915-2014; Takahashi, kazuyat/U-3232-2018</t>
  </si>
  <si>
    <t>Takahashi, kazuyat/0000-0002-5104-2601</t>
  </si>
  <si>
    <t>10.2183/pjab.66.101</t>
  </si>
  <si>
    <t>DR682</t>
  </si>
  <si>
    <t>WOS:A1990DR68200001</t>
  </si>
  <si>
    <t>DRESCHHOFF, GAM; ZELLER, EJ</t>
  </si>
  <si>
    <t>EVIDENCE OF INDIVIDUAL SOLAR PROTON EVENTS IN ANTARCTIC SNOW</t>
  </si>
  <si>
    <t>SOLAR PHYSICS</t>
  </si>
  <si>
    <t>DRESCHHOFF, GAM (corresponding author), UNIV KANSAS,CTR SPACE TECHNOL,LAWRENCE,KS 66045, USA.</t>
  </si>
  <si>
    <t>0038-0938</t>
  </si>
  <si>
    <t>SOL PHYS</t>
  </si>
  <si>
    <t>Sol. Phys.</t>
  </si>
  <si>
    <t>10.1007/BF00152172</t>
  </si>
  <si>
    <t>DT431</t>
  </si>
  <si>
    <t>WOS:A1990DT43100010</t>
  </si>
  <si>
    <t>EVERSON, I; WATKINS, JL; BONE, DG; FOOTE, KG</t>
  </si>
  <si>
    <t>IMPLICATIONS OF A NEW ACOUSTIC TARGET STRENGTH FOR ABUNDANCE ESTIMATES OF ANTARCTIC KRILL</t>
  </si>
  <si>
    <t>INST MARINE RES,N-5024 BERGEN,NORWAY</t>
  </si>
  <si>
    <t>Institute of Marine Research - Norway</t>
  </si>
  <si>
    <t>EVERSON, I (corresponding author), BRITISH ANTARCTIC SURVEY,HIGH CROSS,MADINGLEY RD,CAMBRIDGE CB3 0ET,ENGLAND.</t>
  </si>
  <si>
    <t>MAY 24</t>
  </si>
  <si>
    <t>10.1038/345338a0</t>
  </si>
  <si>
    <t>DF149</t>
  </si>
  <si>
    <t>WOS:A1990DF14900062</t>
  </si>
  <si>
    <t>ENVIRONMENTALISTS URGE BRITAIN TO REJECT ANTARCTIC TREATY</t>
  </si>
  <si>
    <t>MAY 19</t>
  </si>
  <si>
    <t>DD992</t>
  </si>
  <si>
    <t>WOS:A1990DD99200009</t>
  </si>
  <si>
    <t>YUNG, YL; ALLEN, M; CRISP, D; ZUREK, RW; SANDER, SP</t>
  </si>
  <si>
    <t>SPATIAL VARIATION OF OZONE DEPLETION RATES IN THE SPRINGTIME ANTARCTIC POLAR VORTEX</t>
  </si>
  <si>
    <t>CALTECH,JET PROP LAB,PASADENA,CA 91109</t>
  </si>
  <si>
    <t>YUNG, YL (corresponding author), CALTECH,DIV GEOL &amp; PLANETARY SCI,PASADENA,CA 91125, USA.</t>
  </si>
  <si>
    <t>Yung, Yuk/AAM-4850-2021; Crisp, David/F-6642-2017</t>
  </si>
  <si>
    <t>Yung, Yuk/0000-0002-4263-2562; Crisp, David/0000-0002-4573-9998</t>
  </si>
  <si>
    <t>10.1126/science.11538181</t>
  </si>
  <si>
    <t>DC926</t>
  </si>
  <si>
    <t>WOS:A1990DC92600030</t>
  </si>
  <si>
    <t>GARRETT, SW</t>
  </si>
  <si>
    <t>INTERPRETATION OF RECONNAISSANCE GRAVITY AND AEROMAGNETIC SURVEYS OF THE ANTARCTIC PENINSULA</t>
  </si>
  <si>
    <t>MAY 10</t>
  </si>
  <si>
    <t>B5</t>
  </si>
  <si>
    <t>10.1029/JB095iB05p06759</t>
  </si>
  <si>
    <t>DD460</t>
  </si>
  <si>
    <t>WOS:A1990DD46000010</t>
  </si>
  <si>
    <t>CHAPPELLAZ, J; BARNOLA, JM; RAYNAUD, D; KOROTKEVICH, YS; LORIUS, C</t>
  </si>
  <si>
    <t>ICE-CORE RECORD OF ATMOSPHERIC METHANE OVER THE PAST 160,000 YEARS</t>
  </si>
  <si>
    <t>ARCTIC &amp; ANTARCTIC RES INST,LENINGRAD 199226,USSR</t>
  </si>
  <si>
    <t>CHAPPELLAZ, J (corresponding author), LAB GLACIOL &amp; GEOPHYS ENVIRONNEMENT,BP 96,F-38402 ST MARTIN DHERES,FRANCE.</t>
  </si>
  <si>
    <t>Chappellaz, Jérôme A./A-4872-2011; Raynaud, Dominique/H-9626-2016; raynaud, dominique/ABG-4718-2020</t>
  </si>
  <si>
    <t>10.1038/345127a0</t>
  </si>
  <si>
    <t>DC833</t>
  </si>
  <si>
    <t>WOS:A1990DC83300055</t>
  </si>
  <si>
    <t>MARTIN, JH; GORDON, RM; FITZWATER, SE</t>
  </si>
  <si>
    <t>IRON IN ANTARCTIC WATERS</t>
  </si>
  <si>
    <t>MARTIN, JH (corresponding author), MOSS LANDING MARINE LABS,MOSS LANDING,CA 95039, USA.</t>
  </si>
  <si>
    <t>10.1038/345156a0</t>
  </si>
  <si>
    <t>WOS:A1990DC83300065</t>
  </si>
  <si>
    <t>SHIROCHKOV, AV; MAKAROVA, LN; MAURITS, SA; SCHLEGEL, K</t>
  </si>
  <si>
    <t>RESPONSE OF THE AURORAL IONOSPHERE TO SOLAR-WIND PARAMETER VARIATIONS</t>
  </si>
  <si>
    <t>MAX PLANCK INST AERON,W-3411 KATLENBURG-DUHM,GERMANY</t>
  </si>
  <si>
    <t>SHIROCHKOV, AV (corresponding author), ARCTIC &amp; ANTARCTIC RES INST,LENINGRAD,USSR.</t>
  </si>
  <si>
    <t>DC730</t>
  </si>
  <si>
    <t>WOS:A1990DC73000006</t>
  </si>
  <si>
    <t>MULLER, DG; WESTERMEIER, R; PETERS, A; BOLAND, W</t>
  </si>
  <si>
    <t>SEXUAL REPRODUCTION OF THE ANTARCTIC BROWN ALGA ASCOSEIRA-MIRABILIS (ASCOSEIRALES, PHAEOPHYCEAE)</t>
  </si>
  <si>
    <t>BOTANICA MARINA</t>
  </si>
  <si>
    <t>UNIV AUSTRAL CHILE, INST BOT, VALDIVIA, CHILE; UNIV KARLSRUHE, INST ORGAN CHEM, W-7500 KARLSRUHE, GERMANY</t>
  </si>
  <si>
    <t>Universidad Austral de Chile; Helmholtz Association; Karlsruhe Institute of Technology</t>
  </si>
  <si>
    <t>MULLER, DG (corresponding author), UNIV CONSTANCE, FAC BIOL, W-7750 CONSTANCE, GERMANY.</t>
  </si>
  <si>
    <t>Boland, Wilhelm/K-7762-2012</t>
  </si>
  <si>
    <t>Boland, Wilhelm/0000-0001-6784-2534</t>
  </si>
  <si>
    <t>WALTER DE GRUYTER &amp; CO</t>
  </si>
  <si>
    <t>GENTHINER STRASSE 13, D-10785 BERLIN, GERMANY</t>
  </si>
  <si>
    <t>0006-8055</t>
  </si>
  <si>
    <t>BOT MAR</t>
  </si>
  <si>
    <t>Bot. Marina</t>
  </si>
  <si>
    <t>10.1515/botm.1990.33.3.251</t>
  </si>
  <si>
    <t>DG907</t>
  </si>
  <si>
    <t>WOS:A1990DG90700005</t>
  </si>
  <si>
    <t>AGE-DETERMINATION IN SQUID USING STATOLITH GROWTH INCREMENTS</t>
  </si>
  <si>
    <t>FISHERIES RESEARCH</t>
  </si>
  <si>
    <t>RODHOUSE, PG (corresponding author), NERC,BRITISH ANTARCTIC SURVEY,DIV MARINE LIFE SCI,HIGH CROSS,CAMBRIDGE CB3 0ET,ENGLAND.</t>
  </si>
  <si>
    <t>Rodhouse, Paul/0000-0001-5399-967X</t>
  </si>
  <si>
    <t>0165-7836</t>
  </si>
  <si>
    <t>FISH RES</t>
  </si>
  <si>
    <t>Fish Res.</t>
  </si>
  <si>
    <t>10.1016/0165-7836(90)90002-D</t>
  </si>
  <si>
    <t>DG643</t>
  </si>
  <si>
    <t>WOS:A1990DG64300002</t>
  </si>
  <si>
    <t>RUDNEVA, NM; SVIDSKY, PM; OHL, GI</t>
  </si>
  <si>
    <t>SOLAR-WIND PARAMETERS AND MAGNETIC ACTIVITY DURING UNCOMPRESSED INCREASES OF THE SOLAR-WIND DENSITY</t>
  </si>
  <si>
    <t>RUDNEVA, NM (corresponding author), STATE HYDROMETEOROL COMM USSR,INST APPL GEOPHYS,MOSCOW,USSR.</t>
  </si>
  <si>
    <t>DT336</t>
  </si>
  <si>
    <t>WOS:A1990DT33600003</t>
  </si>
  <si>
    <t>ERUPTION-ACTIVE FEATURES IN THE SUN AND SOLAR-WIND VELOCITY DURING 1973-1976</t>
  </si>
  <si>
    <t>WOS:A1990DT33600004</t>
  </si>
  <si>
    <t>BLAGOVESHCHENSKAYA, NF; VYSTAVNOI, VM; SHUMILOV, IA; HERNANDEZ, PM; SUAREZ, LP</t>
  </si>
  <si>
    <t>MODIFICATION OF THE IONOSPHERE CAUSED BY THE SHUTTLE LAUNCH ON SEPTEMBER 29, 1988</t>
  </si>
  <si>
    <t>ACAD SCI CUBA,INST GEOPHYS &amp; ASTRON,HAVANA,CUBA</t>
  </si>
  <si>
    <t>Academia de Ciencias de Cuba</t>
  </si>
  <si>
    <t>WOS:A1990DT33600034</t>
  </si>
  <si>
    <t>GIZLER, VA; TROSHCHIEV, OA</t>
  </si>
  <si>
    <t>JUSTIFICATION OF USING THE METHOD OF RECONSTRUCTION OF THE IONOSPHERIC CURRENT PROFILES FROM GROUND-BASED MAGNETIC DATA</t>
  </si>
  <si>
    <t>GIZLER, VA (corresponding author), ARCTIC &amp; ANTARCTIC RES INST,LENINGRAD,USSR.</t>
  </si>
  <si>
    <t>WOS:A1990DT33600035</t>
  </si>
  <si>
    <t>EBERSTEIN, IJ</t>
  </si>
  <si>
    <t>PHOTODISSOCIATION OF CL2O2 IN THE SPRING ANTARCTIC LOWER STRATOSPHERE</t>
  </si>
  <si>
    <t>EBERSTEIN, IJ (corresponding author), NASA,GODDARD SPACE FLIGHT CTR,ATMOSPHERES LAB,CODE 616,GREENBELT,MD 20771, USA.</t>
  </si>
  <si>
    <t>10.1029/GL017i006p00721</t>
  </si>
  <si>
    <t>DE148</t>
  </si>
  <si>
    <t>WOS:A1990DE14800016</t>
  </si>
  <si>
    <t>SMITH, AJ; COTTON, PD</t>
  </si>
  <si>
    <t>THE TRIMPI EFFECT IN ANTARCTICA - OBSERVATIONS AND MODELS</t>
  </si>
  <si>
    <t>CONF ON WAVE-INDUCED PARTICLE PRECIPITATION AND WAVE-PARTICLE INTERACTIONS</t>
  </si>
  <si>
    <t>FEB 05-11, 1989</t>
  </si>
  <si>
    <t>DUNEDIN, NEW ZEALAND</t>
  </si>
  <si>
    <t>UNIV SHEFFIELD,DEPT PHYS,SHEFFIELD S3 7RH,S YORKSHIRE,ENGLAND</t>
  </si>
  <si>
    <t>SMITH, AJ (corresponding author), BRITISH ANTARCTIC SURVEY,NERC,MADINGLEY RD,CAMBRIDGE CB3 0ET,ENGLAND.</t>
  </si>
  <si>
    <t>10.1016/0021-9169(90)90103-T</t>
  </si>
  <si>
    <t>DZ294</t>
  </si>
  <si>
    <t>WOS:A1990DZ29400003</t>
  </si>
  <si>
    <t>CLARK, TDG; SMITH, AJ</t>
  </si>
  <si>
    <t>QUASI-PERIODIC PARTICLE-PRECIPITATION AND TRIMPI ACTIVITY AT HALLEY, ANTARCTICA</t>
  </si>
  <si>
    <t>UNIV SHEFFIELD,DEPT PHYS,SHEFFIELD S3 7RH,S YORKSHIRE,ENGLAND; BRITISH ANTARCTIC SURVEY,CAMBRIDGE CB3 0ET,ENGLAND</t>
  </si>
  <si>
    <t>University of Sheffield; UK Research &amp; Innovation (UKRI); Natural Environment Research Council (NERC); NERC British Antarctic Survey</t>
  </si>
  <si>
    <t>10.1016/0021-9169(90)90105-V</t>
  </si>
  <si>
    <t>WOS:A1990DZ29400005</t>
  </si>
  <si>
    <t>LONDRAVILLE, RL; SIDELL, BD</t>
  </si>
  <si>
    <t>ULTRASTRUCTURE OF AEROBIC MUSCLE IN ANTARCTIC FISHES MAY CONTRIBUTE TO MAINTENANCE OF DIFFUSIVE FLUXES</t>
  </si>
  <si>
    <t>UNIV MAINE,CTR MARINE STUDIES,ORONO,ME 04469</t>
  </si>
  <si>
    <t>University of Maine System; University of Maine Orono</t>
  </si>
  <si>
    <t>LONDRAVILLE, RL (corresponding author), UNIV MAINE,DEPT ZOOL,MURRAY HALL,ORONO,ME 04469, USA.</t>
  </si>
  <si>
    <t>Londraville, Richard/0000-0002-9438-7976</t>
  </si>
  <si>
    <t>DE619</t>
  </si>
  <si>
    <t>WOS:A1990DE61900013</t>
  </si>
  <si>
    <t>BURNS, GB; MCEWEN, DJ; EATHER, RA; BERKEY, FT; MURPHREE, JS</t>
  </si>
  <si>
    <t>OPTICAL AURORAL CONJUGACY - VIKING UV IMAGER - SOUTH-POLE STATION GROUND DATA</t>
  </si>
  <si>
    <t>UTAH STATE UNIV, CTR ATMOSPHER &amp; SPACE SCI, LOGAN, UT 84322 USA; BOSTON COLL, DEPT PHYS, CHESTNUT HILL, MA 02167 USA; UNIV SASKATCHEWAN, INST SPACE &amp; ATMOSPHER STUDIES, SASKATOON S7N 0W0, SASKATCHEWAN, CANADA; UNIV CALGARY, DEPT PHYS, CALGARY T2N 1N4, ALBERTA, CANADA</t>
  </si>
  <si>
    <t>Utah System of Higher Education; Utah State University; Boston College; University of Saskatchewan; University of Calgary</t>
  </si>
  <si>
    <t>BURNS, GB (corresponding author), ANTARCTIC DIV, KINGSTON, TAS, AUSTRALIA.</t>
  </si>
  <si>
    <t>MAY 1</t>
  </si>
  <si>
    <t>A5</t>
  </si>
  <si>
    <t>10.1029/JA095iA05p05781</t>
  </si>
  <si>
    <t>DC990</t>
  </si>
  <si>
    <t>WOS:A1990DC99000004</t>
  </si>
  <si>
    <t>THE EFFECTS OF LIGHT AND TEMPERATURE ON PHOTOSYNTHATE PARTITIONING IN ANTARCTIC FRESH-WATER PHYTOPLANKTON</t>
  </si>
  <si>
    <t>10.1093/plankt/12.3.513</t>
  </si>
  <si>
    <t>DB704</t>
  </si>
  <si>
    <t>WOS:A1990DB70400006</t>
  </si>
  <si>
    <t>ROTHBLUM, ED</t>
  </si>
  <si>
    <t>PSYCHOLOGICAL-FACTORS IN THE ANTARCTIC</t>
  </si>
  <si>
    <t>JOURNAL OF PSYCHOLOGY</t>
  </si>
  <si>
    <t>ROTHBLUM, ED (corresponding author), UNIV VERMONT, DEPT PSYCHOL, JOHN DEWEY HALL, BURLINGTON, VT 05405 USA.</t>
  </si>
  <si>
    <t>0022-3980</t>
  </si>
  <si>
    <t>1940-1019</t>
  </si>
  <si>
    <t>J PSYCHOL</t>
  </si>
  <si>
    <t>J. Psychol.</t>
  </si>
  <si>
    <t>10.1080/00223980.1990.10543221</t>
  </si>
  <si>
    <t>Psychology, Multidisciplinary</t>
  </si>
  <si>
    <t>Psychology</t>
  </si>
  <si>
    <t>DG138</t>
  </si>
  <si>
    <t>WOS:A1990DG13800002</t>
  </si>
  <si>
    <t>PIRRIE, D</t>
  </si>
  <si>
    <t>SEA-LEVEL CHANGES AT ACTIVE PLATE MARGINS - PROCESSES AND PRODUCTS</t>
  </si>
  <si>
    <t>PIRRIE, D (corresponding author), NERC,BRITISH ANTARCTIC SURVEY,MADINGLEY RD,CAMBRIDGE CB3 0ET,ENGLAND.</t>
  </si>
  <si>
    <t>10.1144/gsjgs.147.3.0563</t>
  </si>
  <si>
    <t>DE242</t>
  </si>
  <si>
    <t>WOS:A1990DE24200016</t>
  </si>
  <si>
    <t>HEWES, CD; SAKSHAUG, E; REID, FMH; HOLMHANSEN, O</t>
  </si>
  <si>
    <t>MICROBIAL AUTOTROPHIC AND HETEROTROPHIC EUKARYOTES IN ANTARCTIC WATERS - RELATIONSHIPS BETWEEN BIOMASS AND CHLOROPHYLL, ADENOSINE-TRIPHOSPHATE AND PARTICULATE ORGANIC-CARBON</t>
  </si>
  <si>
    <t>UNIV TRONDHEIM MUSEUM, BIOL STN, N-7018 TRONDHEIM, NORWAY; UNIV CALIF SAN DIEGO, SCRIPPS INST OCEANOG, INST MARINE RESOURCES, LA JOLLA, CA 92093 USA; UNIV CALIF SAN DIEGO, SCRIPPS INST OCEANOG, POLAR RES PROGRAM, LA JOLLA, CA 92093 USA</t>
  </si>
  <si>
    <t>University of California System; University of California San Diego; Scripps Institution of Oceanography; University of California System; University of California San Diego; Scripps Institution of Oceanography</t>
  </si>
  <si>
    <t>UNIV BERGEN, INST MICROBIOL &amp; PLANT PHYSIOL, N-5014 BERGEN, NORWAY.</t>
  </si>
  <si>
    <t>10.3354/meps063027</t>
  </si>
  <si>
    <t>DD453</t>
  </si>
  <si>
    <t>WOS:A1990DD45300004</t>
  </si>
  <si>
    <t>ORESLAND, V</t>
  </si>
  <si>
    <t>FEEDING AND PREDATION IMPACT OF THE CHAETOGNATH EUKROHNIA-HAMATA IN GERLACHE STRAIT, ANTARCTIC PENINSULA</t>
  </si>
  <si>
    <t>ORESLAND, V (corresponding author), UNIV STOCKHOLM, DEPT ZOOL, S-10691 STOCKHOLM, SWEDEN.</t>
  </si>
  <si>
    <t>10.3354/meps063201</t>
  </si>
  <si>
    <t>DG805</t>
  </si>
  <si>
    <t>WOS:A1990DG80500009</t>
  </si>
  <si>
    <t>AVANOV, AY</t>
  </si>
  <si>
    <t>BIOLOGICAL ANTIFREEZES AND THE MECHANISM OF THEIR ACTIVITY (REVIEW)</t>
  </si>
  <si>
    <t>MOLECULAR BIOLOGY</t>
  </si>
  <si>
    <t>POINT-DEPRESSING GLYCOPROTEINS; FLOUNDER PSEUDOPLEURONECTES-AMERICANUS; NEWFOUNDLAND WINTER FLOUNDER; ANTARCTIC FISH; FREEZING-POINT; MACROZOARCES-AMERICANUS; CIRCULAR-DICHROISM; OCEAN POUT; POLAR FISH; SECONDARY STRUCTURE</t>
  </si>
  <si>
    <t>The survey examines natural antifreezes, which lower the freezing point of the blood of fish that live in the seas of the Arctic and Antarctic regions. Data of a physicochemical analysis of the antifreezes and their functioning are cited. The three-dimensional structure of these molecules and the mechanism of their activity are discussed.</t>
  </si>
  <si>
    <t>AVANOV, AY (corresponding author), ACAD SCI ARSSR,INST BIOCHEM,EREVAN 375044,ARMENIA,USSR.</t>
  </si>
  <si>
    <t>0026-8933</t>
  </si>
  <si>
    <t>MOL BIOL+</t>
  </si>
  <si>
    <t>Mol. Biol.</t>
  </si>
  <si>
    <t>ET647</t>
  </si>
  <si>
    <t>WOS:A1990ET64700001</t>
  </si>
  <si>
    <t>MASTRANTONIO, G; OCONE, R; PELLEGRINI, A; FIOCCO, G</t>
  </si>
  <si>
    <t>SODAR OBSERVATIONS OF THE ANTARCTIC BOUNDARY-LAYER IN A DEGLACIATED AREA - PRELIMINARY-RESULTS</t>
  </si>
  <si>
    <t>MASTRANTONIO, G (corresponding author), CNR,IST FIS ATMOSFERA,VIA G GALILEI,I-00044 FRASCATI ROMA,ITALY.</t>
  </si>
  <si>
    <t>Pellegrini, Andrea/O-3094-2015</t>
  </si>
  <si>
    <t>Pellegrini, Andrea/0000-0001-5577-7472</t>
  </si>
  <si>
    <t>10.1007/BF02507623</t>
  </si>
  <si>
    <t>DE257</t>
  </si>
  <si>
    <t>WOS:A1990DE25700003</t>
  </si>
  <si>
    <t>MENSHENINA, LL</t>
  </si>
  <si>
    <t>DETERMINATION OF ANTARCTIC EUPHAUSIIDS SPAWNING SEASON</t>
  </si>
  <si>
    <t>MENSHENINA, LL (corresponding author), ALL UNION FISHERIES &amp; OCEANOG RES INST,MOSCOW,USSR.</t>
  </si>
  <si>
    <t>DK167</t>
  </si>
  <si>
    <t>WOS:A1990DK16700019</t>
  </si>
  <si>
    <t>CROCKETT, EL; SIDELL, BD</t>
  </si>
  <si>
    <t>SOME PATHWAYS OF ENERGY-METABOLISM ARE COLD ADAPTED IN ANTARCTIC FISHES</t>
  </si>
  <si>
    <t>UNIV MAINE,DEPT ZOOL,ORONO,ME 04469; UNIV MAINE,CTR MARINE STUDIES,ORONO,ME 04469</t>
  </si>
  <si>
    <t>University of Maine System; University of Maine Orono; University of Maine System; University of Maine Orono</t>
  </si>
  <si>
    <t>10.1086/physzool.63.3.30156223</t>
  </si>
  <si>
    <t>DD624</t>
  </si>
  <si>
    <t>WOS:A1990DD62400002</t>
  </si>
  <si>
    <t>RADTKE, RL</t>
  </si>
  <si>
    <t>AGE-DETERMINATION OF THE ANTARCTIC FISHES CHAMPSOCEPHALUS-GUNNARI AND NOTOTHENIA-ROSSII-MARMORATA FROM SOUTH-GEORGIA</t>
  </si>
  <si>
    <t>RADTKE, RL (corresponding author), UNIV HAWAII, HAWAII INST GEOPHYS, HONOLULU, HI 96822 USA.</t>
  </si>
  <si>
    <t>DD217</t>
  </si>
  <si>
    <t>WOS:A1990DD21700001</t>
  </si>
  <si>
    <t>OBSERVATIONS ON THE FEEDING-BEHAVIOR OF THE ANTARCTIC GAMMARID EUSIRUS-PERDENTATUS CHEVREUX, 1912 (CRUSTACEA, AMPHIPODA) IN AQUARIUMS</t>
  </si>
  <si>
    <t>KLAGES, M (corresponding author), ALFRED WEGENER INST POLAR &amp; MARINE RES,COLUMBUSSTR,W-2850 BREMERHAVEN,GERMANY.</t>
  </si>
  <si>
    <t>WOS:A1990DD21700006</t>
  </si>
  <si>
    <t>SIEGEL, V; PIATKOWSKI, U</t>
  </si>
  <si>
    <t>VARIABILITY IN THE MACROZOOPLANKTON COMMUNITY OFF THE ANTARCTIC PENINSULA</t>
  </si>
  <si>
    <t>UNIV KIEL,INST MEERESKUNDE,W-2300 KIEL 1,GERMANY</t>
  </si>
  <si>
    <t>SIEGEL, V (corresponding author), BUNDESFORSCH ANSTALT FISCHEREI,INST SEEFISCHEREI,PALMAILLE 9,W-2000 HAMBURG 50,GERMANY.</t>
  </si>
  <si>
    <t>Piatkowski, Uwe/G-4161-2011</t>
  </si>
  <si>
    <t>Piatkowski, Uwe/0000-0003-1558-5817</t>
  </si>
  <si>
    <t>WOS:A1990DD21700008</t>
  </si>
  <si>
    <t>PANKHURST, NW</t>
  </si>
  <si>
    <t>GROWTH AND REPRODUCTION OF THE ANTARCTIC NOTOTHENIID FISH PAGOTHENIA-BORCHGREVINKI</t>
  </si>
  <si>
    <t>WOS:A1990DD21700009</t>
  </si>
  <si>
    <t>CRIPPS, GC</t>
  </si>
  <si>
    <t>HYDROCARBONS IN THE SEAWATER AND PELAGIC ORGANISMS OF THE SOUTHERN-OCEAN</t>
  </si>
  <si>
    <t>CRIPPS, GC (corresponding author), NERC,BRITISH ANTARCTIC SURVEY,HIGH CROSS,MADINGLEY RD,CAMBRIDGE CB3 0ET,ENGLAND.</t>
  </si>
  <si>
    <t>WOS:A1990DD21700010</t>
  </si>
  <si>
    <t>ENGELHARDT, H; HUMPHREY, N; KAMB, B; FAHNESTOCK, M</t>
  </si>
  <si>
    <t>PHYSICAL CONDITIONS AT THE BASE OF A FAST MOVING ANTARCTIC ICE STREAM</t>
  </si>
  <si>
    <t>ENGELHARDT, H (corresponding author), CALTECH,DIV GEOL &amp; PLANETARY SCI,PASADENA,CA 91125, USA.</t>
  </si>
  <si>
    <t>Fahnestock, Mark A/N-2678-2013</t>
  </si>
  <si>
    <t>humphrey, neil/0000-0002-5175-2080</t>
  </si>
  <si>
    <t>10.1126/science.248.4951.57</t>
  </si>
  <si>
    <t>CX646</t>
  </si>
  <si>
    <t>WOS:A1990CX64600030</t>
  </si>
  <si>
    <t>VOYTEK, MA</t>
  </si>
  <si>
    <t>ADDRESSING THE BIOLOGICAL EFFECTS OF DECREASED OZONE ON THE ANTARCTIC ENVIRONMENT</t>
  </si>
  <si>
    <t>AMBIO</t>
  </si>
  <si>
    <t>VOYTEK, MA (corresponding author), UNIV CALIF SANTA CRUZ,SANTA CRUZ,CA 95064, USA.</t>
  </si>
  <si>
    <t>ROYAL SWEDISH ACAD SCIENCES</t>
  </si>
  <si>
    <t>STOCKHOLM</t>
  </si>
  <si>
    <t>PUBL DEPT BOX 50005, S-104 05 STOCKHOLM, SWEDEN</t>
  </si>
  <si>
    <t>0044-7447</t>
  </si>
  <si>
    <t>Ambio</t>
  </si>
  <si>
    <t>CY167</t>
  </si>
  <si>
    <t>WOS:A1990CY16700002</t>
  </si>
  <si>
    <t>SAZHIN, SS; SMITH, AJ; SAZHINA, EM</t>
  </si>
  <si>
    <t>CAN MAGNETOSPHERIC ELECTRON-TEMPERATURE BE INFERRED FROM WHISTLER DISPERSION MEASUREMENTS</t>
  </si>
  <si>
    <t>CY991</t>
  </si>
  <si>
    <t>WOS:A1990CY99100004</t>
  </si>
  <si>
    <t>HEINEMANN, G; ROSE, L</t>
  </si>
  <si>
    <t>SURFACE-ENERGY BALANCE, PARAMETERIZATIONS OF BOUNDARY-LAYER HEIGHTS AND THE APPLICATION OF RESISTANCE LAWS NEAR AN ANTARCTIC ICE SHELF FRONT</t>
  </si>
  <si>
    <t>HEINEMANN, G (corresponding author), UNIV BONN,INST METEOROL,AUF HUGEL 20,W-5300 BONN,GERMANY.</t>
  </si>
  <si>
    <t>Heinemann, Gunther/0000-0002-4831-9016</t>
  </si>
  <si>
    <t>10.1007/BF00120464</t>
  </si>
  <si>
    <t>CZ521</t>
  </si>
  <si>
    <t>WOS:A1990CZ52100006</t>
  </si>
  <si>
    <t>THE FEATURES OF ENVIRONMENTAL EVOLUTION IN THE AREA OF FILDES PENINSULA, KING GEORGE ISLAND, ANTARCTIC</t>
  </si>
  <si>
    <t>CHINESE SCIENCE BULLETIN</t>
  </si>
  <si>
    <t>1001-6538</t>
  </si>
  <si>
    <t>CHINESE SCI BULL</t>
  </si>
  <si>
    <t>Chin. Sci. Bull.</t>
  </si>
  <si>
    <t>DB585</t>
  </si>
  <si>
    <t>WOS:A1990DB58500011</t>
  </si>
  <si>
    <t>DAVIES, AB; RILEY, J; WALTON, DWH</t>
  </si>
  <si>
    <t>PLANT FORM, TILLER DYNAMICS AND ABOVEGROUND STANDING CROPS OF THE RANGE OF CORTADERIA-PILOSA COMMUNITIES IN THE FALKLAND-ISLANDS</t>
  </si>
  <si>
    <t>AGR RES CTR, PORT STANLEY, FALKLAND ISL, ENGLAND; AFRC, INST ARABLE CROPS RES, DEPT STAT, ROTHAMSTED EXPT STN, HARPENDEN, ENGLAND; NERC, BRITISH ANTARCTIC SURVEY, CAMBRIDGE CB3 0ET, ENGLAND</t>
  </si>
  <si>
    <t>UK Research &amp; Innovation (UKRI); Biotechnology and Biological Sciences Research Council (BBSRC); Rothamsted Research; UK Research &amp; Innovation (UKRI); Natural Environment Research Council (NERC); NERC British Antarctic Survey</t>
  </si>
  <si>
    <t>1365-2664</t>
  </si>
  <si>
    <t>10.2307/2403586</t>
  </si>
  <si>
    <t>CW592</t>
  </si>
  <si>
    <t>WOS:A1990CW59200023</t>
  </si>
  <si>
    <t>WRIGHT, JW; KRESSMAN, RI; VIRDI, TS; COLLIS, PN</t>
  </si>
  <si>
    <t>A COMPARISON OF PLASMA DENSITIES BY EISCAT AND THE DYNASONDE FROM AURORAL ALTITUDES - EVIDENCE OF INTENSE STRUCTURE</t>
  </si>
  <si>
    <t>NERC,BRITISH ANTARCTIC SURVEY,CAMBRIDGE CB3 0ET,ENGLAND; UNIV COLL WALES,ABERYSTWYTH SY23 3BZ,WALES; EISCAT SCI ASSOC,S-98128 KIRUNA,SWEDEN</t>
  </si>
  <si>
    <t>UK Research &amp; Innovation (UKRI); Natural Environment Research Council (NERC); NERC British Antarctic Survey; Aberystwyth University</t>
  </si>
  <si>
    <t>10.1016/0021-9169(90)90096-6</t>
  </si>
  <si>
    <t>DT754</t>
  </si>
  <si>
    <t>WOS:A1990DT75400007</t>
  </si>
  <si>
    <t>REED, HL; SILVERMAN, ED; SHAKIR, KMM; DONS, R; BURMAN, KD; OBRIAN, JT</t>
  </si>
  <si>
    <t>CHANGES IN SERUM TRIIODOTHYRONINE (T3) KINETICS AFTER PROLONGED ANTARCTIC RESIDENCE - THE POLAR T3-SYNDROME</t>
  </si>
  <si>
    <t>JOURNAL OF CLINICAL ENDOCRINOLOGY &amp; METABOLISM</t>
  </si>
  <si>
    <t>NATL NAVAL MED CTR, DEPT NUCL MED, BETHESDA, MD 20814 USA; NATL NAVAL MED CTR, DEPT MED, BETHESDA, MD 20814 USA; NATL NAVAL MED CTR, SERV ENDOCRINE METAB, BETHESDA, MD 20814 USA; UNIFORMED SERV UNIV HLTH SCI, DEPT MED, BETHESDA, MD 20814 USA; UNIFORMED SERV UNIV HLTH SCI, DEPT RADIOL &amp; NUCL MED, BETHESDA, MD 20814 USA; WALTER REED ARMY MED CTR, DEPT CLIN INVEST,KYLE METAB UNIT,DEPT MED, ENDOCRINE &amp; METAB SERV, WASHINGTON, DC 20307 USA</t>
  </si>
  <si>
    <t>Walter Reed National Military Medical Center; Walter Reed National Military Medical Center; Walter Reed National Military Medical Center; Uniformed Services University of the Health Sciences - USA; Uniformed Services University of the Health Sciences - USA; United States Department of Defense; United States Army; Walter Reed National Military Medical Center</t>
  </si>
  <si>
    <t>REED, HL (corresponding author), USN, MED RES INST, MAIL STOP 11, BETHESDA, MD 20814 USA.</t>
  </si>
  <si>
    <t>ENDOCRINE SOC</t>
  </si>
  <si>
    <t>CHEVY CHASE</t>
  </si>
  <si>
    <t>8401 CONNECTICUT AVE, SUITE 900, CHEVY CHASE, MD 20815-5817 USA</t>
  </si>
  <si>
    <t>0021-972X</t>
  </si>
  <si>
    <t>J CLIN ENDOCR METAB</t>
  </si>
  <si>
    <t>J. Clin. Endocrinol. Metab.</t>
  </si>
  <si>
    <t>10.1210/jcem-70-4-965</t>
  </si>
  <si>
    <t>Endocrinology &amp; Metabolism</t>
  </si>
  <si>
    <t>CX638</t>
  </si>
  <si>
    <t>WOS:A1990CX63800024</t>
  </si>
  <si>
    <t>WELLS, RMG; MACDONALD, JA; DIPRISCO, G</t>
  </si>
  <si>
    <t>THIN-BLOODED ANTARCTIC FISHES - A RHEOLOGICAL COMPARISON OF THE HEMOGLOBIN-FREE ICEFISHES CHIONODRACO-KATHLEENAE AND CRYODRACO-ANTARCTICUS WITH A RED-BLOODED NOTOTHENIID, PAGOTHENIA-BERNACCHII</t>
  </si>
  <si>
    <t>CNR,INST PROTEIN BIOCHEM &amp; ENZYMOL,I-80125 NAPLES,ITALY</t>
  </si>
  <si>
    <t>WELLS, RMG (corresponding author), UNIV AUCKLAND,DEPT ZOOL,AUCKLAND,NEW ZEALAND.</t>
  </si>
  <si>
    <t>10.1111/j.1095-8649.1990.tb03560.x</t>
  </si>
  <si>
    <t>DB642</t>
  </si>
  <si>
    <t>WOS:A1990DB64200012</t>
  </si>
  <si>
    <t>PRISCU, JC; DOWNES, MT; PRISCU, LR; PALMISANO, AC; SULLIVAN, CW</t>
  </si>
  <si>
    <t>DYNAMICS OF AMMONIUM OXIDIZER ACTIVITY AND NITROUS-OXIDE (N2O) WITHIN AND BENEATH ANTARCTIC SEA ICE</t>
  </si>
  <si>
    <t>DIV MARINE &amp; FRESHWATER SCI, TAUPO, NEW ZEALAND; UNIV SO CALIF, DEPT BIOL SCI, LOS ANGELES, CA 90089 USA; PROCTER &amp; GAMBLE CO, IVORYDALE TECH CTR, DEPT ENVIRONM SAFETY, CINCINNATI, OH 45217 USA</t>
  </si>
  <si>
    <t>University of Southern California; Procter &amp; Gamble</t>
  </si>
  <si>
    <t>MONTANA STATE UNIV, DEPT BIOL SCI, BOZEMAN, MT 59717 USA.</t>
  </si>
  <si>
    <t>10.3354/meps062037</t>
  </si>
  <si>
    <t>CZ639</t>
  </si>
  <si>
    <t>WOS:A1990CZ63900004</t>
  </si>
  <si>
    <t>BOYD, IL; LUNN, NJ; DUCK, CD; BARTON, T</t>
  </si>
  <si>
    <t>RESPONSE OF ANTARCTIC FUR SEALS TO IMMOBILIZATION WITH KETAMINE, A KETAMINE-DIAZEPAM OR KETAMINE-XYLAZINE MIXTURE, AND ZOLETIL</t>
  </si>
  <si>
    <t>10.1111/j.1748-7692.1990.tb00235.x</t>
  </si>
  <si>
    <t>DB635</t>
  </si>
  <si>
    <t>WOS:A1990DB63500004</t>
  </si>
  <si>
    <t>BLOCK, W; ERZINCLIOGLU, YZ; WORLAND, MR</t>
  </si>
  <si>
    <t>COLD RESISTANCE IN ALL LIFE STAGES OF 2 BLOWFLY SPECIES (DIPTERA, CALLIPHORIDAE)</t>
  </si>
  <si>
    <t>MEDICAL AND VETERINARY ENTOMOLOGY</t>
  </si>
  <si>
    <t>0269-283X</t>
  </si>
  <si>
    <t>MED VET ENTOMOL</t>
  </si>
  <si>
    <t>Med. Vet. Entomol.</t>
  </si>
  <si>
    <t>10.1111/j.1365-2915.1990.tb00279.x</t>
  </si>
  <si>
    <t>Entomology; Veterinary Sciences</t>
  </si>
  <si>
    <t>DC450</t>
  </si>
  <si>
    <t>WOS:A1990DC45000011</t>
  </si>
  <si>
    <t>ISHIKAWA, M; NAKAMURA, K</t>
  </si>
  <si>
    <t>TRACE-ELEMENTS IN TISSUES AND ORGANS OF AN ANTARCTIC ICEFISH, CHAMPSOCEPHALUS-GUNNARI</t>
  </si>
  <si>
    <t>5TH INTERNATIONAL CONF ON PARTICLE INDUCED X-RAY EMISSION AND ITS ANALYTICAL APPLICATIONS</t>
  </si>
  <si>
    <t>FREE UNIV, AMSTERDAM, NETHERLANDS</t>
  </si>
  <si>
    <t>FREE UNIV</t>
  </si>
  <si>
    <t>IBARAKI UNIV,DEPT GEN EDUC,ENVIRONM SCI LAB,MITO,IBARAKI 310,JAPAN</t>
  </si>
  <si>
    <t>Ibaraki University</t>
  </si>
  <si>
    <t>ISHIKAWA, M (corresponding author), NATL INST RADIOL SCI,DIV MARINE RADIOECOL,ISOZAKI 3609,NAKAMINATO,IBARAKI 31112,JAPAN.</t>
  </si>
  <si>
    <t>10.1016/0168-583X(90)90247-R</t>
  </si>
  <si>
    <t>DE299</t>
  </si>
  <si>
    <t>WOS:A1990DE29900043</t>
  </si>
  <si>
    <t>ARTAXO, P; ANDRADE, F; MAENHAUT, W</t>
  </si>
  <si>
    <t>TRACE-ELEMENTS AND RECEPTOR MODELING OF AEROSOLS IN THE ANTARCTIC PENINSULA</t>
  </si>
  <si>
    <t>STATE UNIV GHENT,INST NUCL SCI,B-9000 GHENT,BELGIUM</t>
  </si>
  <si>
    <t>Ghent University</t>
  </si>
  <si>
    <t>ARTAXO, P (corresponding author), UNIV SAO PAULO,INST FIS,CAIXA POSTAL 20516,BR-01498 SAO PAULO,SP,BRAZIL.</t>
  </si>
  <si>
    <t>Artaxo, Paulo/E-8874-2010; Maenhaut, Willy/M-3091-2013</t>
  </si>
  <si>
    <t>Artaxo, Paulo/0000-0001-7754-3036; Maenhaut, Willy/0000-0002-4715-4627</t>
  </si>
  <si>
    <t>10.1016/0168-583X(90)90280-8</t>
  </si>
  <si>
    <t>WOS:A1990DE29900076</t>
  </si>
  <si>
    <t>PRATHER, M; GARCIA, MM; SUOZZO, R; RIND, D</t>
  </si>
  <si>
    <t>GLOBAL IMPACT OF THE ANTARCTIC OZONE HOLE - DYNAMIC DILUTION WITH A 3-DIMENSIONAL CHEMICAL-TRANSPORT MODEL</t>
  </si>
  <si>
    <t>COLUMBIA UNIV, DEPT APPL PHYS &amp; NUCL ENGN, NEW YORK, NY 10027 USA; ST SYST CORP, NEW YORK, NY USA</t>
  </si>
  <si>
    <t>PRATHER, M (corresponding author), NASA, GODDARD SPACE FLIGHT CTR, INST SPACE STUDIES, 2880 BROADWAY, NEW YORK, NY 10025 USA.</t>
  </si>
  <si>
    <t>Prather, Michael/0000-0002-9442-8109</t>
  </si>
  <si>
    <t>10.1029/JD095iD04p03449</t>
  </si>
  <si>
    <t>CX283</t>
  </si>
  <si>
    <t>WOS:A1990CX28300001</t>
  </si>
  <si>
    <t>PRATHER, M; JAFFE, AH</t>
  </si>
  <si>
    <t>GLOBAL IMPACT OF THE ANTARCTIC OZONE HOLE - CHEMICAL-PROPAGATION</t>
  </si>
  <si>
    <t>Jaffe, Andrew/D-3526-2009</t>
  </si>
  <si>
    <t>10.1029/JD095iD04p03473</t>
  </si>
  <si>
    <t>WOS:A1990CX28300002</t>
  </si>
  <si>
    <t>GIOVINETTO, MB; WATERS, NM; BENTLEY, CR</t>
  </si>
  <si>
    <t>DEPENDENCE OF ANTARCTIC SURFACE MASS BALANCE ON TEMPERATURE, ELEVATION, AND DISTANCE TO OPEN OCEAN</t>
  </si>
  <si>
    <t>UNIV WISCONSIN, GEOPHYS &amp; POLAR RES CTR, MADISON, WI 53706 USA</t>
  </si>
  <si>
    <t>University of Wisconsin System; University of Wisconsin Madison</t>
  </si>
  <si>
    <t>GIOVINETTO, MB (corresponding author), UNIV CALGARY, DEPT GEOG, CALGARY T2N 1N4, ALBERTA, CANADA.</t>
  </si>
  <si>
    <t>10.1029/JD095iD04p03517</t>
  </si>
  <si>
    <t>WOS:A1990CX28300005</t>
  </si>
  <si>
    <t>ZURER, PS</t>
  </si>
  <si>
    <t>CHLORINE ERODING ARCTIC AS WELL AS ANTARCTIC OZONE, SCIENTISTS CONFIRM</t>
  </si>
  <si>
    <t>1520-605X</t>
  </si>
  <si>
    <t>MAR 19</t>
  </si>
  <si>
    <t>CV468</t>
  </si>
  <si>
    <t>WOS:A1990CV46800019</t>
  </si>
  <si>
    <t>ANTARCTIC TREATY - NEW-ZEALAND SHIFTS GROUND</t>
  </si>
  <si>
    <t>10.1038/344187c0</t>
  </si>
  <si>
    <t>CU138</t>
  </si>
  <si>
    <t>WOS:A1990CU13800019</t>
  </si>
  <si>
    <t>PAIN, S</t>
  </si>
  <si>
    <t>NEW-ZEALAND U-TURN THREATENS ANTARCTIC MINING TREATY</t>
  </si>
  <si>
    <t>CT462</t>
  </si>
  <si>
    <t>WOS:A1990CT46200007</t>
  </si>
  <si>
    <t>WEBB, PN</t>
  </si>
  <si>
    <t>THE CENOZOIC HISTORY OF ANTARCTICA AND ITS GLOBAL IMPACT</t>
  </si>
  <si>
    <t>10.1017/S0954102090000025</t>
  </si>
  <si>
    <t>CR829</t>
  </si>
  <si>
    <t>WOS:A1990CR82900001</t>
  </si>
  <si>
    <t>GALES, NJ; KLAGES, NTW; WILLIAMS, R; WOEHLER, EJ</t>
  </si>
  <si>
    <t>THE DIET OF THE EMPEROR PENGUIN, APTENODYTES-FORSTERI, IN AMANDA BAY, PRINCESS ELIZABETH LAND, ANTARCTICA</t>
  </si>
  <si>
    <t>GALES, NJ (corresponding author), ANTARCTIC DIV,CHANNEL HIGHWAY,KINGSTON,TAS 7150,AUSTRALIA.</t>
  </si>
  <si>
    <t>10.1017/S0954102090000037</t>
  </si>
  <si>
    <t>WOS:A1990CR82900002</t>
  </si>
  <si>
    <t>SCHEDUIKAT, M; OLBERS, DJ</t>
  </si>
  <si>
    <t>A ONE-DIMENSIONAL MIXED LAYER MODEL BENEATH THE ROSS ICE SHELF WITH TIDALLY INDUCED VERTICAL MIXING</t>
  </si>
  <si>
    <t>SCHEDUIKAT, M (corresponding author), ALFRED WEGENER INST POLAR &amp; MARINE RES,POSTFACH 120161,COLUMBUSSTR,W-2850 BREMERHAVEN,GERMANY.</t>
  </si>
  <si>
    <t>10.1017/S0954102090000049</t>
  </si>
  <si>
    <t>WOS:A1990CR82900003</t>
  </si>
  <si>
    <t>WARD, P; ATKINSON, A; PECK, JM; WOOD, AG</t>
  </si>
  <si>
    <t>EUPHAUSIID LIFE-CYCLES AND DISTRIBUTION AROUND SOUTH GEORGIA</t>
  </si>
  <si>
    <t>WARD, P (corresponding author), NERC, BRITISH ANTARCTIC SURV, MADINGLEY RD, CAMBRIDGE CB3 0ET, ENGLAND.</t>
  </si>
  <si>
    <t>10.1017/S0954102090000050</t>
  </si>
  <si>
    <t>WOS:A1990CR82900004</t>
  </si>
  <si>
    <t>MCKELVEY, BC; STEPHENSON, NCN</t>
  </si>
  <si>
    <t>A GEOLOGICAL RECONNAISSANCE OF THE RADOK LAKE AREA, AMERY OASIS, PRINCE CHARLES MOUNTAINS</t>
  </si>
  <si>
    <t>MCKELVEY, BC (corresponding author), UNIV NEW ENGLAND,DEPT GEOL &amp; GEOPHYS,ARMIDALE,NSW 2351,AUSTRALIA.</t>
  </si>
  <si>
    <t>10.1017/S0954102090000062</t>
  </si>
  <si>
    <t>WOS:A1990CR82900005</t>
  </si>
  <si>
    <t>RICHTER, M; WARD, DJ</t>
  </si>
  <si>
    <t>FISH REMAINS FROM THE SANTA-MARTA FORMATION (LATE CRETACEOUS) OF JAMES-ROSS-ISLAND, ANTARCTICA</t>
  </si>
  <si>
    <t>RICHTER, M (corresponding author), KINGS COLL LONDON,DIV BIOSPHERE SCI,LONDON W8 7AH,ENGLAND.</t>
  </si>
  <si>
    <t>10.1017/S0954102090000074</t>
  </si>
  <si>
    <t>WOS:A1990CR82900006</t>
  </si>
  <si>
    <t>A NEW SEDIMENTOLOGICAL INTERPRETATION FOR PART OF THE SANTA-MARTA FORMATION, JAMES-ROSS-ISLAND</t>
  </si>
  <si>
    <t>PIRRIE, D (corresponding author), NERC,BRITISH ANTARCTIC SURV,MADINGLEY RD,CAMBRIDGE CB3 0ET,ENGLAND.</t>
  </si>
  <si>
    <t>10.1017/S0954102090000086</t>
  </si>
  <si>
    <t>WOS:A1990CR82900007</t>
  </si>
  <si>
    <t>STRETEN, NA</t>
  </si>
  <si>
    <t>A REVIEW OF THE CLIMATE OF MAWSON - A REPRESENTATIVE STRONG WIND SITE IN EAST ANTARCTICA</t>
  </si>
  <si>
    <t>STRETEN, NA (corresponding author), BUR METEOROL,BOX 1289K,MELBOURNE,VIC 3001,AUSTRALIA.</t>
  </si>
  <si>
    <t>10.1017/S0954102090000098</t>
  </si>
  <si>
    <t>WOS:A1990CR82900008</t>
  </si>
  <si>
    <t>BROWNE, MW</t>
  </si>
  <si>
    <t>GIANT BALLOON TO PLY ANTARCTIC SKIES (REPRINTED FROM NEW-YORK TIMES, DEC 18 1989)</t>
  </si>
  <si>
    <t>10.1364/AO.29.000894</t>
  </si>
  <si>
    <t>CR019</t>
  </si>
  <si>
    <t>WOS:A1990CR01900001</t>
  </si>
  <si>
    <t>HUNT, GL; HEINEMANN, D; VEIT, RR; HEYWOOD, RB; EVERSON, I</t>
  </si>
  <si>
    <t>THE DISTRIBUTION, ABUNDANCE AND COMMUNITY STRUCTURE OF MARINE BIRDS IN SOUTHERN DRAKE PASSAGE AND BRANSFIELD STRAIT, ANTARCTICA</t>
  </si>
  <si>
    <t>Hunt, George/V-9423-2019</t>
  </si>
  <si>
    <t>Heinemann, Dennis/0000-0002-1434-2445; Hunt, George/0000-0001-8709-2697</t>
  </si>
  <si>
    <t>10.1016/0278-4343(90)90021-D</t>
  </si>
  <si>
    <t>CY635</t>
  </si>
  <si>
    <t>WOS:A1990CY63500003</t>
  </si>
  <si>
    <t>BOLTER, M</t>
  </si>
  <si>
    <t>EVALUATION - BY CLUSTER-ANALYSIS - OF DESCRIPTORS FOR THE ESTABLISHMENT OF SIGNIFICANT SUBUNITS IN ANTARCTIC SOILS</t>
  </si>
  <si>
    <t>ECOLOGICAL MODELLING</t>
  </si>
  <si>
    <t>BOLTER, M (corresponding author), UNIV KIEL,INST POLAR ECOL,OLSHAUSENSTR 40,W-2300 KIEL 1,GERMANY.</t>
  </si>
  <si>
    <t>0304-3800</t>
  </si>
  <si>
    <t>ECOL MODEL</t>
  </si>
  <si>
    <t>Ecol. Model.</t>
  </si>
  <si>
    <t>10.1016/0304-3800(90)90043-G</t>
  </si>
  <si>
    <t>DB004</t>
  </si>
  <si>
    <t>WOS:A1990DB00400005</t>
  </si>
  <si>
    <t>BASSETT, JA; WOEHLER, EJ; ENSOR, PH; KERRY, KR; JOHNSTONE, GW</t>
  </si>
  <si>
    <t>ADELIE PENGUINS AND ANTARCTIC PETRELS AT MOUNT BISCOE, WESTERN ENDERBY LAND, ANTARCTICA</t>
  </si>
  <si>
    <t>WOEHLER, EJ (corresponding author), DEPT ARTS SPORT ENVIRONM TOURISM &amp; TERRITORIES,AUSTRALIAN ANTARCT DIV,CHANNEL HIGHWAY,KINGSTON,TAS 7050,AUSTRALIA.</t>
  </si>
  <si>
    <t>10.1071/MU9900058</t>
  </si>
  <si>
    <t>DK235</t>
  </si>
  <si>
    <t>WOS:A1990DK23500009</t>
  </si>
  <si>
    <t>RYCROFT, MJ</t>
  </si>
  <si>
    <t>THE ANTARCTIC ATMOSPHERE - A HOT TOPIC IN A COLD CAULDRON</t>
  </si>
  <si>
    <t>RYCROFT, MJ (corresponding author), BRITISH ANTARCTIC SURVEY,DIV UPPER ATMOSPHER SCI,CAMBRIDGE CB3 0ET,ENGLAND.</t>
  </si>
  <si>
    <t>10.2307/635430</t>
  </si>
  <si>
    <t>CY358</t>
  </si>
  <si>
    <t>WOS:A1990CY35800001</t>
  </si>
  <si>
    <t>RODRIGUEZ, JM; KO, MKW; SZE, ND</t>
  </si>
  <si>
    <t>THE ROLE OF CHLORINE CHEMISTRY IN ANTARCTIC OZONE LOSS - IMPLICATIONS OF NEW KINETIC DATA</t>
  </si>
  <si>
    <t>RODRIGUEZ, JM (corresponding author), ATMOSPHER &amp; ENVIRONM RES INC,840 MEM DR,CAMBRIDGE,MA 02139, USA.</t>
  </si>
  <si>
    <t>Ko, Malcolm/D-5898-2015; Rodriguez, Jose M/G-3751-2013</t>
  </si>
  <si>
    <t>10.1029/GL017i003p00255</t>
  </si>
  <si>
    <t>CW192</t>
  </si>
  <si>
    <t>WOS:A1990CW19200016</t>
  </si>
  <si>
    <t>HOFMANN, DJ</t>
  </si>
  <si>
    <t>MEASUREMENT OF THE CONDENSATION NUCLEI PROFILE TO 31 KM IN THE ARCTIC IN JANUARY 1989 AND COMPARISONS WITH ANTARCTIC MEASUREMENTS</t>
  </si>
  <si>
    <t>HOFMANN, DJ (corresponding author), UNIV WYOMING,DEPT PHYS &amp; ASTRON,LARAMIE,WY 82071, USA.</t>
  </si>
  <si>
    <t>10.1029/GL017i004p00357</t>
  </si>
  <si>
    <t>CV944</t>
  </si>
  <si>
    <t>WOS:A1990CV94400012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</si>
</sst>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T1001"/>
  <sheetViews>
    <sheetView tabSelected="1" workbookViewId="0"/>
  </sheetViews>
  <sheetFormatPr baseColWidth="10" defaultRowHeight="13" x14ac:dyDescent="0.15"/>
  <cols>
    <col min="1" max="256" width="8.83203125" customWidth="1"/>
  </cols>
  <sheetData>
    <row r="1" spans="1:72" x14ac:dyDescent="0.1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row>
    <row r="2" spans="1:72" x14ac:dyDescent="0.15">
      <c r="A2" t="s">
        <v>72</v>
      </c>
      <c r="B2" t="s">
        <v>73</v>
      </c>
      <c r="C2" t="s">
        <v>74</v>
      </c>
      <c r="D2" t="s">
        <v>74</v>
      </c>
      <c r="E2" t="s">
        <v>74</v>
      </c>
      <c r="F2" t="s">
        <v>73</v>
      </c>
      <c r="G2" t="s">
        <v>74</v>
      </c>
      <c r="H2" t="s">
        <v>74</v>
      </c>
      <c r="I2" t="s">
        <v>75</v>
      </c>
      <c r="J2" t="s">
        <v>76</v>
      </c>
      <c r="K2" t="s">
        <v>74</v>
      </c>
      <c r="L2" t="s">
        <v>74</v>
      </c>
      <c r="M2" t="s">
        <v>77</v>
      </c>
      <c r="N2" t="s">
        <v>78</v>
      </c>
      <c r="O2" t="s">
        <v>74</v>
      </c>
      <c r="P2" t="s">
        <v>74</v>
      </c>
      <c r="Q2" t="s">
        <v>74</v>
      </c>
      <c r="R2" t="s">
        <v>74</v>
      </c>
      <c r="S2" t="s">
        <v>74</v>
      </c>
      <c r="T2" t="s">
        <v>74</v>
      </c>
      <c r="U2" t="s">
        <v>79</v>
      </c>
      <c r="V2" t="s">
        <v>80</v>
      </c>
      <c r="W2" t="s">
        <v>81</v>
      </c>
      <c r="X2" t="s">
        <v>82</v>
      </c>
      <c r="Y2" t="s">
        <v>83</v>
      </c>
      <c r="Z2" t="s">
        <v>74</v>
      </c>
      <c r="AA2" t="s">
        <v>84</v>
      </c>
      <c r="AB2" t="s">
        <v>85</v>
      </c>
      <c r="AC2" t="s">
        <v>74</v>
      </c>
      <c r="AD2" t="s">
        <v>74</v>
      </c>
      <c r="AE2" t="s">
        <v>74</v>
      </c>
      <c r="AF2" t="s">
        <v>74</v>
      </c>
      <c r="AG2">
        <v>23</v>
      </c>
      <c r="AH2">
        <v>68</v>
      </c>
      <c r="AI2">
        <v>76</v>
      </c>
      <c r="AJ2">
        <v>0</v>
      </c>
      <c r="AK2">
        <v>7</v>
      </c>
      <c r="AL2" t="s">
        <v>86</v>
      </c>
      <c r="AM2" t="s">
        <v>87</v>
      </c>
      <c r="AN2" t="s">
        <v>88</v>
      </c>
      <c r="AO2" t="s">
        <v>89</v>
      </c>
      <c r="AP2" t="s">
        <v>90</v>
      </c>
      <c r="AQ2" t="s">
        <v>74</v>
      </c>
      <c r="AR2" t="s">
        <v>91</v>
      </c>
      <c r="AS2" t="s">
        <v>92</v>
      </c>
      <c r="AT2" t="s">
        <v>93</v>
      </c>
      <c r="AU2">
        <v>1991</v>
      </c>
      <c r="AV2">
        <v>96</v>
      </c>
      <c r="AW2" t="s">
        <v>94</v>
      </c>
      <c r="AX2" t="s">
        <v>74</v>
      </c>
      <c r="AY2" t="s">
        <v>74</v>
      </c>
      <c r="AZ2" t="s">
        <v>74</v>
      </c>
      <c r="BA2" t="s">
        <v>74</v>
      </c>
      <c r="BB2">
        <v>17353</v>
      </c>
      <c r="BC2">
        <v>17359</v>
      </c>
      <c r="BD2" t="s">
        <v>74</v>
      </c>
      <c r="BE2" t="s">
        <v>95</v>
      </c>
      <c r="BF2" t="str">
        <f>HYPERLINK("http://dx.doi.org/10.1029/91JD01283","http://dx.doi.org/10.1029/91JD01283")</f>
        <v>http://dx.doi.org/10.1029/91JD01283</v>
      </c>
      <c r="BG2" t="s">
        <v>74</v>
      </c>
      <c r="BH2" t="s">
        <v>74</v>
      </c>
      <c r="BI2">
        <v>7</v>
      </c>
      <c r="BJ2" t="s">
        <v>96</v>
      </c>
      <c r="BK2" t="s">
        <v>97</v>
      </c>
      <c r="BL2" t="s">
        <v>96</v>
      </c>
      <c r="BM2" t="s">
        <v>98</v>
      </c>
      <c r="BN2" t="s">
        <v>74</v>
      </c>
      <c r="BO2" t="s">
        <v>99</v>
      </c>
      <c r="BP2" t="s">
        <v>74</v>
      </c>
      <c r="BQ2" t="s">
        <v>74</v>
      </c>
      <c r="BR2" t="s">
        <v>100</v>
      </c>
      <c r="BS2" t="s">
        <v>101</v>
      </c>
      <c r="BT2" t="str">
        <f>HYPERLINK("https%3A%2F%2Fwww.webofscience.com%2Fwos%2Fwoscc%2Ffull-record%2FWOS:A1991GH37500020","View Full Record in Web of Science")</f>
        <v>View Full Record in Web of Science</v>
      </c>
    </row>
    <row r="3" spans="1:72" x14ac:dyDescent="0.15">
      <c r="A3" t="s">
        <v>72</v>
      </c>
      <c r="B3" t="s">
        <v>102</v>
      </c>
      <c r="C3" t="s">
        <v>74</v>
      </c>
      <c r="D3" t="s">
        <v>74</v>
      </c>
      <c r="E3" t="s">
        <v>74</v>
      </c>
      <c r="F3" t="s">
        <v>102</v>
      </c>
      <c r="G3" t="s">
        <v>74</v>
      </c>
      <c r="H3" t="s">
        <v>74</v>
      </c>
      <c r="I3" t="s">
        <v>103</v>
      </c>
      <c r="J3" t="s">
        <v>104</v>
      </c>
      <c r="K3" t="s">
        <v>74</v>
      </c>
      <c r="L3" t="s">
        <v>74</v>
      </c>
      <c r="M3" t="s">
        <v>77</v>
      </c>
      <c r="N3" t="s">
        <v>78</v>
      </c>
      <c r="O3" t="s">
        <v>74</v>
      </c>
      <c r="P3" t="s">
        <v>74</v>
      </c>
      <c r="Q3" t="s">
        <v>74</v>
      </c>
      <c r="R3" t="s">
        <v>74</v>
      </c>
      <c r="S3" t="s">
        <v>74</v>
      </c>
      <c r="T3" t="s">
        <v>74</v>
      </c>
      <c r="U3" t="s">
        <v>105</v>
      </c>
      <c r="V3" t="s">
        <v>106</v>
      </c>
      <c r="W3" t="s">
        <v>107</v>
      </c>
      <c r="X3" t="s">
        <v>108</v>
      </c>
      <c r="Y3" t="s">
        <v>109</v>
      </c>
      <c r="Z3" t="s">
        <v>74</v>
      </c>
      <c r="AA3" t="s">
        <v>74</v>
      </c>
      <c r="AB3" t="s">
        <v>74</v>
      </c>
      <c r="AC3" t="s">
        <v>74</v>
      </c>
      <c r="AD3" t="s">
        <v>74</v>
      </c>
      <c r="AE3" t="s">
        <v>74</v>
      </c>
      <c r="AF3" t="s">
        <v>74</v>
      </c>
      <c r="AG3">
        <v>56</v>
      </c>
      <c r="AH3">
        <v>1020</v>
      </c>
      <c r="AI3">
        <v>1159</v>
      </c>
      <c r="AJ3">
        <v>6</v>
      </c>
      <c r="AK3">
        <v>208</v>
      </c>
      <c r="AL3" t="s">
        <v>110</v>
      </c>
      <c r="AM3" t="s">
        <v>111</v>
      </c>
      <c r="AN3" t="s">
        <v>112</v>
      </c>
      <c r="AO3" t="s">
        <v>113</v>
      </c>
      <c r="AP3" t="s">
        <v>74</v>
      </c>
      <c r="AQ3" t="s">
        <v>74</v>
      </c>
      <c r="AR3" t="s">
        <v>104</v>
      </c>
      <c r="AS3" t="s">
        <v>114</v>
      </c>
      <c r="AT3" t="s">
        <v>115</v>
      </c>
      <c r="AU3">
        <v>1991</v>
      </c>
      <c r="AV3">
        <v>353</v>
      </c>
      <c r="AW3">
        <v>6341</v>
      </c>
      <c r="AX3" t="s">
        <v>74</v>
      </c>
      <c r="AY3" t="s">
        <v>74</v>
      </c>
      <c r="AZ3" t="s">
        <v>74</v>
      </c>
      <c r="BA3" t="s">
        <v>74</v>
      </c>
      <c r="BB3">
        <v>225</v>
      </c>
      <c r="BC3">
        <v>229</v>
      </c>
      <c r="BD3" t="s">
        <v>74</v>
      </c>
      <c r="BE3" t="s">
        <v>116</v>
      </c>
      <c r="BF3" t="str">
        <f>HYPERLINK("http://dx.doi.org/10.1038/353225a0","http://dx.doi.org/10.1038/353225a0")</f>
        <v>http://dx.doi.org/10.1038/353225a0</v>
      </c>
      <c r="BG3" t="s">
        <v>74</v>
      </c>
      <c r="BH3" t="s">
        <v>74</v>
      </c>
      <c r="BI3">
        <v>5</v>
      </c>
      <c r="BJ3" t="s">
        <v>117</v>
      </c>
      <c r="BK3" t="s">
        <v>97</v>
      </c>
      <c r="BL3" t="s">
        <v>118</v>
      </c>
      <c r="BM3" t="s">
        <v>119</v>
      </c>
      <c r="BN3" t="s">
        <v>74</v>
      </c>
      <c r="BO3" t="s">
        <v>74</v>
      </c>
      <c r="BP3" t="s">
        <v>74</v>
      </c>
      <c r="BQ3" t="s">
        <v>74</v>
      </c>
      <c r="BR3" t="s">
        <v>100</v>
      </c>
      <c r="BS3" t="s">
        <v>120</v>
      </c>
      <c r="BT3" t="str">
        <f>HYPERLINK("https%3A%2F%2Fwww.webofscience.com%2Fwos%2Fwoscc%2Ffull-record%2FWOS:A1991GF67400048","View Full Record in Web of Science")</f>
        <v>View Full Record in Web of Science</v>
      </c>
    </row>
    <row r="4" spans="1:72" x14ac:dyDescent="0.15">
      <c r="A4" t="s">
        <v>72</v>
      </c>
      <c r="B4" t="s">
        <v>121</v>
      </c>
      <c r="C4" t="s">
        <v>74</v>
      </c>
      <c r="D4" t="s">
        <v>74</v>
      </c>
      <c r="E4" t="s">
        <v>74</v>
      </c>
      <c r="F4" t="s">
        <v>121</v>
      </c>
      <c r="G4" t="s">
        <v>74</v>
      </c>
      <c r="H4" t="s">
        <v>74</v>
      </c>
      <c r="I4" t="s">
        <v>122</v>
      </c>
      <c r="J4" t="s">
        <v>123</v>
      </c>
      <c r="K4" t="s">
        <v>74</v>
      </c>
      <c r="L4" t="s">
        <v>74</v>
      </c>
      <c r="M4" t="s">
        <v>77</v>
      </c>
      <c r="N4" t="s">
        <v>78</v>
      </c>
      <c r="O4" t="s">
        <v>74</v>
      </c>
      <c r="P4" t="s">
        <v>74</v>
      </c>
      <c r="Q4" t="s">
        <v>74</v>
      </c>
      <c r="R4" t="s">
        <v>74</v>
      </c>
      <c r="S4" t="s">
        <v>74</v>
      </c>
      <c r="T4" t="s">
        <v>74</v>
      </c>
      <c r="U4" t="s">
        <v>124</v>
      </c>
      <c r="V4" t="s">
        <v>125</v>
      </c>
      <c r="W4" t="s">
        <v>126</v>
      </c>
      <c r="X4" t="s">
        <v>127</v>
      </c>
      <c r="Y4" t="s">
        <v>74</v>
      </c>
      <c r="Z4" t="s">
        <v>74</v>
      </c>
      <c r="AA4" t="s">
        <v>128</v>
      </c>
      <c r="AB4" t="s">
        <v>74</v>
      </c>
      <c r="AC4" t="s">
        <v>74</v>
      </c>
      <c r="AD4" t="s">
        <v>74</v>
      </c>
      <c r="AE4" t="s">
        <v>74</v>
      </c>
      <c r="AF4" t="s">
        <v>74</v>
      </c>
      <c r="AG4">
        <v>21</v>
      </c>
      <c r="AH4">
        <v>43</v>
      </c>
      <c r="AI4">
        <v>43</v>
      </c>
      <c r="AJ4">
        <v>0</v>
      </c>
      <c r="AK4">
        <v>4</v>
      </c>
      <c r="AL4" t="s">
        <v>86</v>
      </c>
      <c r="AM4" t="s">
        <v>87</v>
      </c>
      <c r="AN4" t="s">
        <v>88</v>
      </c>
      <c r="AO4" t="s">
        <v>129</v>
      </c>
      <c r="AP4" t="s">
        <v>130</v>
      </c>
      <c r="AQ4" t="s">
        <v>74</v>
      </c>
      <c r="AR4" t="s">
        <v>131</v>
      </c>
      <c r="AS4" t="s">
        <v>132</v>
      </c>
      <c r="AT4" t="s">
        <v>133</v>
      </c>
      <c r="AU4">
        <v>1991</v>
      </c>
      <c r="AV4">
        <v>96</v>
      </c>
      <c r="AW4" t="s">
        <v>134</v>
      </c>
      <c r="AX4" t="s">
        <v>74</v>
      </c>
      <c r="AY4" t="s">
        <v>74</v>
      </c>
      <c r="AZ4" t="s">
        <v>74</v>
      </c>
      <c r="BA4" t="s">
        <v>74</v>
      </c>
      <c r="BB4">
        <v>16679</v>
      </c>
      <c r="BC4">
        <v>16687</v>
      </c>
      <c r="BD4" t="s">
        <v>74</v>
      </c>
      <c r="BE4" t="s">
        <v>135</v>
      </c>
      <c r="BF4" t="str">
        <f>HYPERLINK("http://dx.doi.org/10.1029/91JC01785","http://dx.doi.org/10.1029/91JC01785")</f>
        <v>http://dx.doi.org/10.1029/91JC01785</v>
      </c>
      <c r="BG4" t="s">
        <v>74</v>
      </c>
      <c r="BH4" t="s">
        <v>74</v>
      </c>
      <c r="BI4">
        <v>9</v>
      </c>
      <c r="BJ4" t="s">
        <v>136</v>
      </c>
      <c r="BK4" t="s">
        <v>97</v>
      </c>
      <c r="BL4" t="s">
        <v>136</v>
      </c>
      <c r="BM4" t="s">
        <v>137</v>
      </c>
      <c r="BN4" t="s">
        <v>74</v>
      </c>
      <c r="BO4" t="s">
        <v>74</v>
      </c>
      <c r="BP4" t="s">
        <v>74</v>
      </c>
      <c r="BQ4" t="s">
        <v>74</v>
      </c>
      <c r="BR4" t="s">
        <v>100</v>
      </c>
      <c r="BS4" t="s">
        <v>138</v>
      </c>
      <c r="BT4" t="str">
        <f>HYPERLINK("https%3A%2F%2Fwww.webofscience.com%2Fwos%2Fwoscc%2Ffull-record%2FWOS:A1991GG23900003","View Full Record in Web of Science")</f>
        <v>View Full Record in Web of Science</v>
      </c>
    </row>
    <row r="5" spans="1:72" x14ac:dyDescent="0.15">
      <c r="A5" t="s">
        <v>72</v>
      </c>
      <c r="B5" t="s">
        <v>139</v>
      </c>
      <c r="C5" t="s">
        <v>74</v>
      </c>
      <c r="D5" t="s">
        <v>74</v>
      </c>
      <c r="E5" t="s">
        <v>74</v>
      </c>
      <c r="F5" t="s">
        <v>139</v>
      </c>
      <c r="G5" t="s">
        <v>74</v>
      </c>
      <c r="H5" t="s">
        <v>74</v>
      </c>
      <c r="I5" t="s">
        <v>140</v>
      </c>
      <c r="J5" t="s">
        <v>104</v>
      </c>
      <c r="K5" t="s">
        <v>74</v>
      </c>
      <c r="L5" t="s">
        <v>74</v>
      </c>
      <c r="M5" t="s">
        <v>77</v>
      </c>
      <c r="N5" t="s">
        <v>141</v>
      </c>
      <c r="O5" t="s">
        <v>74</v>
      </c>
      <c r="P5" t="s">
        <v>74</v>
      </c>
      <c r="Q5" t="s">
        <v>74</v>
      </c>
      <c r="R5" t="s">
        <v>74</v>
      </c>
      <c r="S5" t="s">
        <v>74</v>
      </c>
      <c r="T5" t="s">
        <v>74</v>
      </c>
      <c r="U5" t="s">
        <v>74</v>
      </c>
      <c r="V5" t="s">
        <v>74</v>
      </c>
      <c r="W5" t="s">
        <v>74</v>
      </c>
      <c r="X5" t="s">
        <v>74</v>
      </c>
      <c r="Y5" t="s">
        <v>142</v>
      </c>
      <c r="Z5" t="s">
        <v>74</v>
      </c>
      <c r="AA5" t="s">
        <v>74</v>
      </c>
      <c r="AB5" t="s">
        <v>74</v>
      </c>
      <c r="AC5" t="s">
        <v>74</v>
      </c>
      <c r="AD5" t="s">
        <v>74</v>
      </c>
      <c r="AE5" t="s">
        <v>74</v>
      </c>
      <c r="AF5" t="s">
        <v>74</v>
      </c>
      <c r="AG5">
        <v>1</v>
      </c>
      <c r="AH5">
        <v>1</v>
      </c>
      <c r="AI5">
        <v>1</v>
      </c>
      <c r="AJ5">
        <v>0</v>
      </c>
      <c r="AK5">
        <v>2</v>
      </c>
      <c r="AL5" t="s">
        <v>110</v>
      </c>
      <c r="AM5" t="s">
        <v>111</v>
      </c>
      <c r="AN5" t="s">
        <v>112</v>
      </c>
      <c r="AO5" t="s">
        <v>113</v>
      </c>
      <c r="AP5" t="s">
        <v>74</v>
      </c>
      <c r="AQ5" t="s">
        <v>74</v>
      </c>
      <c r="AR5" t="s">
        <v>104</v>
      </c>
      <c r="AS5" t="s">
        <v>114</v>
      </c>
      <c r="AT5" t="s">
        <v>143</v>
      </c>
      <c r="AU5">
        <v>1991</v>
      </c>
      <c r="AV5">
        <v>353</v>
      </c>
      <c r="AW5">
        <v>6340</v>
      </c>
      <c r="AX5" t="s">
        <v>74</v>
      </c>
      <c r="AY5" t="s">
        <v>74</v>
      </c>
      <c r="AZ5" t="s">
        <v>74</v>
      </c>
      <c r="BA5" t="s">
        <v>74</v>
      </c>
      <c r="BB5">
        <v>126</v>
      </c>
      <c r="BC5">
        <v>127</v>
      </c>
      <c r="BD5" t="s">
        <v>74</v>
      </c>
      <c r="BE5" t="s">
        <v>144</v>
      </c>
      <c r="BF5" t="str">
        <f>HYPERLINK("http://dx.doi.org/10.1038/353126a0","http://dx.doi.org/10.1038/353126a0")</f>
        <v>http://dx.doi.org/10.1038/353126a0</v>
      </c>
      <c r="BG5" t="s">
        <v>74</v>
      </c>
      <c r="BH5" t="s">
        <v>74</v>
      </c>
      <c r="BI5">
        <v>2</v>
      </c>
      <c r="BJ5" t="s">
        <v>117</v>
      </c>
      <c r="BK5" t="s">
        <v>145</v>
      </c>
      <c r="BL5" t="s">
        <v>118</v>
      </c>
      <c r="BM5" t="s">
        <v>146</v>
      </c>
      <c r="BN5" t="s">
        <v>74</v>
      </c>
      <c r="BO5" t="s">
        <v>147</v>
      </c>
      <c r="BP5" t="s">
        <v>74</v>
      </c>
      <c r="BQ5" t="s">
        <v>74</v>
      </c>
      <c r="BR5" t="s">
        <v>100</v>
      </c>
      <c r="BS5" t="s">
        <v>148</v>
      </c>
      <c r="BT5" t="str">
        <f>HYPERLINK("https%3A%2F%2Fwww.webofscience.com%2Fwos%2Fwoscc%2Ffull-record%2FWOS:A1991GE73100039","View Full Record in Web of Science")</f>
        <v>View Full Record in Web of Science</v>
      </c>
    </row>
    <row r="6" spans="1:72" x14ac:dyDescent="0.15">
      <c r="A6" t="s">
        <v>72</v>
      </c>
      <c r="B6" t="s">
        <v>149</v>
      </c>
      <c r="C6" t="s">
        <v>74</v>
      </c>
      <c r="D6" t="s">
        <v>74</v>
      </c>
      <c r="E6" t="s">
        <v>74</v>
      </c>
      <c r="F6" t="s">
        <v>149</v>
      </c>
      <c r="G6" t="s">
        <v>74</v>
      </c>
      <c r="H6" t="s">
        <v>74</v>
      </c>
      <c r="I6" t="s">
        <v>150</v>
      </c>
      <c r="J6" t="s">
        <v>104</v>
      </c>
      <c r="K6" t="s">
        <v>74</v>
      </c>
      <c r="L6" t="s">
        <v>74</v>
      </c>
      <c r="M6" t="s">
        <v>77</v>
      </c>
      <c r="N6" t="s">
        <v>78</v>
      </c>
      <c r="O6" t="s">
        <v>74</v>
      </c>
      <c r="P6" t="s">
        <v>74</v>
      </c>
      <c r="Q6" t="s">
        <v>74</v>
      </c>
      <c r="R6" t="s">
        <v>74</v>
      </c>
      <c r="S6" t="s">
        <v>74</v>
      </c>
      <c r="T6" t="s">
        <v>74</v>
      </c>
      <c r="U6" t="s">
        <v>151</v>
      </c>
      <c r="V6" t="s">
        <v>152</v>
      </c>
      <c r="W6" t="s">
        <v>74</v>
      </c>
      <c r="X6" t="s">
        <v>74</v>
      </c>
      <c r="Y6" t="s">
        <v>153</v>
      </c>
      <c r="Z6" t="s">
        <v>74</v>
      </c>
      <c r="AA6" t="s">
        <v>154</v>
      </c>
      <c r="AB6" t="s">
        <v>74</v>
      </c>
      <c r="AC6" t="s">
        <v>74</v>
      </c>
      <c r="AD6" t="s">
        <v>74</v>
      </c>
      <c r="AE6" t="s">
        <v>74</v>
      </c>
      <c r="AF6" t="s">
        <v>74</v>
      </c>
      <c r="AG6">
        <v>32</v>
      </c>
      <c r="AH6">
        <v>14</v>
      </c>
      <c r="AI6">
        <v>16</v>
      </c>
      <c r="AJ6">
        <v>0</v>
      </c>
      <c r="AK6">
        <v>3</v>
      </c>
      <c r="AL6" t="s">
        <v>110</v>
      </c>
      <c r="AM6" t="s">
        <v>111</v>
      </c>
      <c r="AN6" t="s">
        <v>112</v>
      </c>
      <c r="AO6" t="s">
        <v>113</v>
      </c>
      <c r="AP6" t="s">
        <v>74</v>
      </c>
      <c r="AQ6" t="s">
        <v>74</v>
      </c>
      <c r="AR6" t="s">
        <v>104</v>
      </c>
      <c r="AS6" t="s">
        <v>114</v>
      </c>
      <c r="AT6" t="s">
        <v>143</v>
      </c>
      <c r="AU6">
        <v>1991</v>
      </c>
      <c r="AV6">
        <v>353</v>
      </c>
      <c r="AW6">
        <v>6340</v>
      </c>
      <c r="AX6" t="s">
        <v>74</v>
      </c>
      <c r="AY6" t="s">
        <v>74</v>
      </c>
      <c r="AZ6" t="s">
        <v>74</v>
      </c>
      <c r="BA6" t="s">
        <v>74</v>
      </c>
      <c r="BB6">
        <v>158</v>
      </c>
      <c r="BC6">
        <v>161</v>
      </c>
      <c r="BD6" t="s">
        <v>74</v>
      </c>
      <c r="BE6" t="s">
        <v>155</v>
      </c>
      <c r="BF6" t="str">
        <f>HYPERLINK("http://dx.doi.org/10.1038/353158a0","http://dx.doi.org/10.1038/353158a0")</f>
        <v>http://dx.doi.org/10.1038/353158a0</v>
      </c>
      <c r="BG6" t="s">
        <v>74</v>
      </c>
      <c r="BH6" t="s">
        <v>74</v>
      </c>
      <c r="BI6">
        <v>4</v>
      </c>
      <c r="BJ6" t="s">
        <v>117</v>
      </c>
      <c r="BK6" t="s">
        <v>97</v>
      </c>
      <c r="BL6" t="s">
        <v>118</v>
      </c>
      <c r="BM6" t="s">
        <v>146</v>
      </c>
      <c r="BN6" t="s">
        <v>74</v>
      </c>
      <c r="BO6" t="s">
        <v>74</v>
      </c>
      <c r="BP6" t="s">
        <v>74</v>
      </c>
      <c r="BQ6" t="s">
        <v>74</v>
      </c>
      <c r="BR6" t="s">
        <v>100</v>
      </c>
      <c r="BS6" t="s">
        <v>156</v>
      </c>
      <c r="BT6" t="str">
        <f>HYPERLINK("https%3A%2F%2Fwww.webofscience.com%2Fwos%2Fwoscc%2Ffull-record%2FWOS:A1991GE73100051","View Full Record in Web of Science")</f>
        <v>View Full Record in Web of Science</v>
      </c>
    </row>
    <row r="7" spans="1:72" x14ac:dyDescent="0.15">
      <c r="A7" t="s">
        <v>72</v>
      </c>
      <c r="B7" t="s">
        <v>157</v>
      </c>
      <c r="C7" t="s">
        <v>74</v>
      </c>
      <c r="D7" t="s">
        <v>74</v>
      </c>
      <c r="E7" t="s">
        <v>74</v>
      </c>
      <c r="F7" t="s">
        <v>157</v>
      </c>
      <c r="G7" t="s">
        <v>74</v>
      </c>
      <c r="H7" t="s">
        <v>74</v>
      </c>
      <c r="I7" t="s">
        <v>158</v>
      </c>
      <c r="J7" t="s">
        <v>159</v>
      </c>
      <c r="K7" t="s">
        <v>74</v>
      </c>
      <c r="L7" t="s">
        <v>74</v>
      </c>
      <c r="M7" t="s">
        <v>77</v>
      </c>
      <c r="N7" t="s">
        <v>78</v>
      </c>
      <c r="O7" t="s">
        <v>74</v>
      </c>
      <c r="P7" t="s">
        <v>74</v>
      </c>
      <c r="Q7" t="s">
        <v>74</v>
      </c>
      <c r="R7" t="s">
        <v>74</v>
      </c>
      <c r="S7" t="s">
        <v>74</v>
      </c>
      <c r="T7" t="s">
        <v>74</v>
      </c>
      <c r="U7" t="s">
        <v>160</v>
      </c>
      <c r="V7" t="s">
        <v>161</v>
      </c>
      <c r="W7" t="s">
        <v>74</v>
      </c>
      <c r="X7" t="s">
        <v>74</v>
      </c>
      <c r="Y7" t="s">
        <v>162</v>
      </c>
      <c r="Z7" t="s">
        <v>74</v>
      </c>
      <c r="AA7" t="s">
        <v>74</v>
      </c>
      <c r="AB7" t="s">
        <v>74</v>
      </c>
      <c r="AC7" t="s">
        <v>74</v>
      </c>
      <c r="AD7" t="s">
        <v>74</v>
      </c>
      <c r="AE7" t="s">
        <v>74</v>
      </c>
      <c r="AF7" t="s">
        <v>74</v>
      </c>
      <c r="AG7">
        <v>63</v>
      </c>
      <c r="AH7">
        <v>254</v>
      </c>
      <c r="AI7">
        <v>275</v>
      </c>
      <c r="AJ7">
        <v>0</v>
      </c>
      <c r="AK7">
        <v>15</v>
      </c>
      <c r="AL7" t="s">
        <v>86</v>
      </c>
      <c r="AM7" t="s">
        <v>87</v>
      </c>
      <c r="AN7" t="s">
        <v>88</v>
      </c>
      <c r="AO7" t="s">
        <v>163</v>
      </c>
      <c r="AP7" t="s">
        <v>164</v>
      </c>
      <c r="AQ7" t="s">
        <v>74</v>
      </c>
      <c r="AR7" t="s">
        <v>165</v>
      </c>
      <c r="AS7" t="s">
        <v>166</v>
      </c>
      <c r="AT7" t="s">
        <v>167</v>
      </c>
      <c r="AU7">
        <v>1991</v>
      </c>
      <c r="AV7">
        <v>96</v>
      </c>
      <c r="AW7" t="s">
        <v>168</v>
      </c>
      <c r="AX7" t="s">
        <v>74</v>
      </c>
      <c r="AY7" t="s">
        <v>74</v>
      </c>
      <c r="AZ7" t="s">
        <v>74</v>
      </c>
      <c r="BA7" t="s">
        <v>74</v>
      </c>
      <c r="BB7">
        <v>16585</v>
      </c>
      <c r="BC7">
        <v>16595</v>
      </c>
      <c r="BD7" t="s">
        <v>74</v>
      </c>
      <c r="BE7" t="s">
        <v>169</v>
      </c>
      <c r="BF7" t="str">
        <f>HYPERLINK("http://dx.doi.org/10.1029/91JB00946","http://dx.doi.org/10.1029/91JB00946")</f>
        <v>http://dx.doi.org/10.1029/91JB00946</v>
      </c>
      <c r="BG7" t="s">
        <v>74</v>
      </c>
      <c r="BH7" t="s">
        <v>74</v>
      </c>
      <c r="BI7">
        <v>11</v>
      </c>
      <c r="BJ7" t="s">
        <v>170</v>
      </c>
      <c r="BK7" t="s">
        <v>97</v>
      </c>
      <c r="BL7" t="s">
        <v>170</v>
      </c>
      <c r="BM7" t="s">
        <v>171</v>
      </c>
      <c r="BN7" t="s">
        <v>74</v>
      </c>
      <c r="BO7" t="s">
        <v>172</v>
      </c>
      <c r="BP7" t="s">
        <v>74</v>
      </c>
      <c r="BQ7" t="s">
        <v>74</v>
      </c>
      <c r="BR7" t="s">
        <v>100</v>
      </c>
      <c r="BS7" t="s">
        <v>173</v>
      </c>
      <c r="BT7" t="str">
        <f>HYPERLINK("https%3A%2F%2Fwww.webofscience.com%2Fwos%2Fwoscc%2Ffull-record%2FWOS:A1991GH50800037","View Full Record in Web of Science")</f>
        <v>View Full Record in Web of Science</v>
      </c>
    </row>
    <row r="8" spans="1:72" x14ac:dyDescent="0.15">
      <c r="A8" t="s">
        <v>72</v>
      </c>
      <c r="B8" t="s">
        <v>174</v>
      </c>
      <c r="C8" t="s">
        <v>74</v>
      </c>
      <c r="D8" t="s">
        <v>74</v>
      </c>
      <c r="E8" t="s">
        <v>74</v>
      </c>
      <c r="F8" t="s">
        <v>174</v>
      </c>
      <c r="G8" t="s">
        <v>74</v>
      </c>
      <c r="H8" t="s">
        <v>74</v>
      </c>
      <c r="I8" t="s">
        <v>175</v>
      </c>
      <c r="J8" t="s">
        <v>176</v>
      </c>
      <c r="K8" t="s">
        <v>74</v>
      </c>
      <c r="L8" t="s">
        <v>74</v>
      </c>
      <c r="M8" t="s">
        <v>77</v>
      </c>
      <c r="N8" t="s">
        <v>177</v>
      </c>
      <c r="O8" t="s">
        <v>74</v>
      </c>
      <c r="P8" t="s">
        <v>74</v>
      </c>
      <c r="Q8" t="s">
        <v>74</v>
      </c>
      <c r="R8" t="s">
        <v>74</v>
      </c>
      <c r="S8" t="s">
        <v>74</v>
      </c>
      <c r="T8" t="s">
        <v>74</v>
      </c>
      <c r="U8" t="s">
        <v>74</v>
      </c>
      <c r="V8" t="s">
        <v>74</v>
      </c>
      <c r="W8" t="s">
        <v>74</v>
      </c>
      <c r="X8" t="s">
        <v>74</v>
      </c>
      <c r="Y8" t="s">
        <v>74</v>
      </c>
      <c r="Z8" t="s">
        <v>74</v>
      </c>
      <c r="AA8" t="s">
        <v>74</v>
      </c>
      <c r="AB8" t="s">
        <v>74</v>
      </c>
      <c r="AC8" t="s">
        <v>74</v>
      </c>
      <c r="AD8" t="s">
        <v>74</v>
      </c>
      <c r="AE8" t="s">
        <v>74</v>
      </c>
      <c r="AF8" t="s">
        <v>74</v>
      </c>
      <c r="AG8">
        <v>1</v>
      </c>
      <c r="AH8">
        <v>0</v>
      </c>
      <c r="AI8">
        <v>0</v>
      </c>
      <c r="AJ8">
        <v>0</v>
      </c>
      <c r="AK8">
        <v>0</v>
      </c>
      <c r="AL8" t="s">
        <v>178</v>
      </c>
      <c r="AM8" t="s">
        <v>179</v>
      </c>
      <c r="AN8" t="s">
        <v>180</v>
      </c>
      <c r="AO8" t="s">
        <v>181</v>
      </c>
      <c r="AP8" t="s">
        <v>74</v>
      </c>
      <c r="AQ8" t="s">
        <v>74</v>
      </c>
      <c r="AR8" t="s">
        <v>182</v>
      </c>
      <c r="AS8" t="s">
        <v>183</v>
      </c>
      <c r="AT8" t="s">
        <v>184</v>
      </c>
      <c r="AU8">
        <v>1991</v>
      </c>
      <c r="AV8">
        <v>131</v>
      </c>
      <c r="AW8">
        <v>1785</v>
      </c>
      <c r="AX8" t="s">
        <v>74</v>
      </c>
      <c r="AY8" t="s">
        <v>74</v>
      </c>
      <c r="AZ8" t="s">
        <v>74</v>
      </c>
      <c r="BA8" t="s">
        <v>74</v>
      </c>
      <c r="BB8">
        <v>28</v>
      </c>
      <c r="BC8">
        <v>28</v>
      </c>
      <c r="BD8" t="s">
        <v>74</v>
      </c>
      <c r="BE8" t="s">
        <v>74</v>
      </c>
      <c r="BF8" t="s">
        <v>74</v>
      </c>
      <c r="BG8" t="s">
        <v>74</v>
      </c>
      <c r="BH8" t="s">
        <v>74</v>
      </c>
      <c r="BI8">
        <v>1</v>
      </c>
      <c r="BJ8" t="s">
        <v>117</v>
      </c>
      <c r="BK8" t="s">
        <v>97</v>
      </c>
      <c r="BL8" t="s">
        <v>118</v>
      </c>
      <c r="BM8" t="s">
        <v>185</v>
      </c>
      <c r="BN8" t="s">
        <v>74</v>
      </c>
      <c r="BO8" t="s">
        <v>74</v>
      </c>
      <c r="BP8" t="s">
        <v>74</v>
      </c>
      <c r="BQ8" t="s">
        <v>74</v>
      </c>
      <c r="BR8" t="s">
        <v>100</v>
      </c>
      <c r="BS8" t="s">
        <v>186</v>
      </c>
      <c r="BT8" t="str">
        <f>HYPERLINK("https%3A%2F%2Fwww.webofscience.com%2Fwos%2Fwoscc%2Ffull-record%2FWOS:A1991GG56800026","View Full Record in Web of Science")</f>
        <v>View Full Record in Web of Science</v>
      </c>
    </row>
    <row r="9" spans="1:72" x14ac:dyDescent="0.15">
      <c r="A9" t="s">
        <v>72</v>
      </c>
      <c r="B9" t="s">
        <v>187</v>
      </c>
      <c r="C9" t="s">
        <v>74</v>
      </c>
      <c r="D9" t="s">
        <v>74</v>
      </c>
      <c r="E9" t="s">
        <v>74</v>
      </c>
      <c r="F9" t="s">
        <v>187</v>
      </c>
      <c r="G9" t="s">
        <v>74</v>
      </c>
      <c r="H9" t="s">
        <v>74</v>
      </c>
      <c r="I9" t="s">
        <v>188</v>
      </c>
      <c r="J9" t="s">
        <v>189</v>
      </c>
      <c r="K9" t="s">
        <v>74</v>
      </c>
      <c r="L9" t="s">
        <v>74</v>
      </c>
      <c r="M9" t="s">
        <v>77</v>
      </c>
      <c r="N9" t="s">
        <v>78</v>
      </c>
      <c r="O9" t="s">
        <v>74</v>
      </c>
      <c r="P9" t="s">
        <v>74</v>
      </c>
      <c r="Q9" t="s">
        <v>74</v>
      </c>
      <c r="R9" t="s">
        <v>74</v>
      </c>
      <c r="S9" t="s">
        <v>74</v>
      </c>
      <c r="T9" t="s">
        <v>74</v>
      </c>
      <c r="U9" t="s">
        <v>190</v>
      </c>
      <c r="V9" t="s">
        <v>191</v>
      </c>
      <c r="W9" t="s">
        <v>192</v>
      </c>
      <c r="X9" t="s">
        <v>193</v>
      </c>
      <c r="Y9" t="s">
        <v>74</v>
      </c>
      <c r="Z9" t="s">
        <v>74</v>
      </c>
      <c r="AA9" t="s">
        <v>74</v>
      </c>
      <c r="AB9" t="s">
        <v>194</v>
      </c>
      <c r="AC9" t="s">
        <v>74</v>
      </c>
      <c r="AD9" t="s">
        <v>74</v>
      </c>
      <c r="AE9" t="s">
        <v>74</v>
      </c>
      <c r="AF9" t="s">
        <v>74</v>
      </c>
      <c r="AG9">
        <v>36</v>
      </c>
      <c r="AH9">
        <v>20</v>
      </c>
      <c r="AI9">
        <v>21</v>
      </c>
      <c r="AJ9">
        <v>0</v>
      </c>
      <c r="AK9">
        <v>4</v>
      </c>
      <c r="AL9" t="s">
        <v>195</v>
      </c>
      <c r="AM9" t="s">
        <v>87</v>
      </c>
      <c r="AN9" t="s">
        <v>196</v>
      </c>
      <c r="AO9" t="s">
        <v>197</v>
      </c>
      <c r="AP9" t="s">
        <v>74</v>
      </c>
      <c r="AQ9" t="s">
        <v>74</v>
      </c>
      <c r="AR9" t="s">
        <v>198</v>
      </c>
      <c r="AS9" t="s">
        <v>199</v>
      </c>
      <c r="AT9" t="s">
        <v>200</v>
      </c>
      <c r="AU9">
        <v>1991</v>
      </c>
      <c r="AV9">
        <v>95</v>
      </c>
      <c r="AW9">
        <v>18</v>
      </c>
      <c r="AX9" t="s">
        <v>74</v>
      </c>
      <c r="AY9" t="s">
        <v>74</v>
      </c>
      <c r="AZ9" t="s">
        <v>74</v>
      </c>
      <c r="BA9" t="s">
        <v>74</v>
      </c>
      <c r="BB9">
        <v>6951</v>
      </c>
      <c r="BC9">
        <v>6958</v>
      </c>
      <c r="BD9" t="s">
        <v>74</v>
      </c>
      <c r="BE9" t="s">
        <v>201</v>
      </c>
      <c r="BF9" t="str">
        <f>HYPERLINK("http://dx.doi.org/10.1021/j100171a041","http://dx.doi.org/10.1021/j100171a041")</f>
        <v>http://dx.doi.org/10.1021/j100171a041</v>
      </c>
      <c r="BG9" t="s">
        <v>74</v>
      </c>
      <c r="BH9" t="s">
        <v>74</v>
      </c>
      <c r="BI9">
        <v>8</v>
      </c>
      <c r="BJ9" t="s">
        <v>202</v>
      </c>
      <c r="BK9" t="s">
        <v>97</v>
      </c>
      <c r="BL9" t="s">
        <v>203</v>
      </c>
      <c r="BM9" t="s">
        <v>204</v>
      </c>
      <c r="BN9" t="s">
        <v>74</v>
      </c>
      <c r="BO9" t="s">
        <v>74</v>
      </c>
      <c r="BP9" t="s">
        <v>74</v>
      </c>
      <c r="BQ9" t="s">
        <v>74</v>
      </c>
      <c r="BR9" t="s">
        <v>100</v>
      </c>
      <c r="BS9" t="s">
        <v>205</v>
      </c>
      <c r="BT9" t="str">
        <f>HYPERLINK("https%3A%2F%2Fwww.webofscience.com%2Fwos%2Fwoscc%2Ffull-record%2FWOS:A1991GE38300041","View Full Record in Web of Science")</f>
        <v>View Full Record in Web of Science</v>
      </c>
    </row>
    <row r="10" spans="1:72" x14ac:dyDescent="0.15">
      <c r="A10" t="s">
        <v>72</v>
      </c>
      <c r="B10" t="s">
        <v>206</v>
      </c>
      <c r="C10" t="s">
        <v>74</v>
      </c>
      <c r="D10" t="s">
        <v>74</v>
      </c>
      <c r="E10" t="s">
        <v>74</v>
      </c>
      <c r="F10" t="s">
        <v>206</v>
      </c>
      <c r="G10" t="s">
        <v>74</v>
      </c>
      <c r="H10" t="s">
        <v>74</v>
      </c>
      <c r="I10" t="s">
        <v>207</v>
      </c>
      <c r="J10" t="s">
        <v>208</v>
      </c>
      <c r="K10" t="s">
        <v>74</v>
      </c>
      <c r="L10" t="s">
        <v>74</v>
      </c>
      <c r="M10" t="s">
        <v>77</v>
      </c>
      <c r="N10" t="s">
        <v>78</v>
      </c>
      <c r="O10" t="s">
        <v>74</v>
      </c>
      <c r="P10" t="s">
        <v>74</v>
      </c>
      <c r="Q10" t="s">
        <v>74</v>
      </c>
      <c r="R10" t="s">
        <v>74</v>
      </c>
      <c r="S10" t="s">
        <v>74</v>
      </c>
      <c r="T10" t="s">
        <v>74</v>
      </c>
      <c r="U10" t="s">
        <v>209</v>
      </c>
      <c r="V10" t="s">
        <v>210</v>
      </c>
      <c r="W10" t="s">
        <v>211</v>
      </c>
      <c r="X10" t="s">
        <v>212</v>
      </c>
      <c r="Y10" t="s">
        <v>213</v>
      </c>
      <c r="Z10" t="s">
        <v>74</v>
      </c>
      <c r="AA10" t="s">
        <v>74</v>
      </c>
      <c r="AB10" t="s">
        <v>74</v>
      </c>
      <c r="AC10" t="s">
        <v>74</v>
      </c>
      <c r="AD10" t="s">
        <v>74</v>
      </c>
      <c r="AE10" t="s">
        <v>74</v>
      </c>
      <c r="AF10" t="s">
        <v>74</v>
      </c>
      <c r="AG10">
        <v>25</v>
      </c>
      <c r="AH10">
        <v>1</v>
      </c>
      <c r="AI10">
        <v>1</v>
      </c>
      <c r="AJ10">
        <v>0</v>
      </c>
      <c r="AK10">
        <v>0</v>
      </c>
      <c r="AL10" t="s">
        <v>214</v>
      </c>
      <c r="AM10" t="s">
        <v>215</v>
      </c>
      <c r="AN10" t="s">
        <v>216</v>
      </c>
      <c r="AO10" t="s">
        <v>217</v>
      </c>
      <c r="AP10" t="s">
        <v>74</v>
      </c>
      <c r="AQ10" t="s">
        <v>74</v>
      </c>
      <c r="AR10" t="s">
        <v>218</v>
      </c>
      <c r="AS10" t="s">
        <v>219</v>
      </c>
      <c r="AT10" t="s">
        <v>220</v>
      </c>
      <c r="AU10">
        <v>1991</v>
      </c>
      <c r="AV10">
        <v>9</v>
      </c>
      <c r="AW10">
        <v>9</v>
      </c>
      <c r="AX10" t="s">
        <v>74</v>
      </c>
      <c r="AY10" t="s">
        <v>74</v>
      </c>
      <c r="AZ10" t="s">
        <v>74</v>
      </c>
      <c r="BA10" t="s">
        <v>74</v>
      </c>
      <c r="BB10">
        <v>614</v>
      </c>
      <c r="BC10">
        <v>627</v>
      </c>
      <c r="BD10" t="s">
        <v>74</v>
      </c>
      <c r="BE10" t="s">
        <v>74</v>
      </c>
      <c r="BF10" t="s">
        <v>74</v>
      </c>
      <c r="BG10" t="s">
        <v>74</v>
      </c>
      <c r="BH10" t="s">
        <v>74</v>
      </c>
      <c r="BI10">
        <v>14</v>
      </c>
      <c r="BJ10" t="s">
        <v>221</v>
      </c>
      <c r="BK10" t="s">
        <v>97</v>
      </c>
      <c r="BL10" t="s">
        <v>222</v>
      </c>
      <c r="BM10" t="s">
        <v>223</v>
      </c>
      <c r="BN10" t="s">
        <v>74</v>
      </c>
      <c r="BO10" t="s">
        <v>74</v>
      </c>
      <c r="BP10" t="s">
        <v>74</v>
      </c>
      <c r="BQ10" t="s">
        <v>74</v>
      </c>
      <c r="BR10" t="s">
        <v>100</v>
      </c>
      <c r="BS10" t="s">
        <v>224</v>
      </c>
      <c r="BT10" t="str">
        <f>HYPERLINK("https%3A%2F%2Fwww.webofscience.com%2Fwos%2Fwoscc%2Ffull-record%2FWOS:A1991GG13900006","View Full Record in Web of Science")</f>
        <v>View Full Record in Web of Science</v>
      </c>
    </row>
    <row r="11" spans="1:72" x14ac:dyDescent="0.15">
      <c r="A11" t="s">
        <v>72</v>
      </c>
      <c r="B11" t="s">
        <v>225</v>
      </c>
      <c r="C11" t="s">
        <v>74</v>
      </c>
      <c r="D11" t="s">
        <v>74</v>
      </c>
      <c r="E11" t="s">
        <v>74</v>
      </c>
      <c r="F11" t="s">
        <v>225</v>
      </c>
      <c r="G11" t="s">
        <v>74</v>
      </c>
      <c r="H11" t="s">
        <v>74</v>
      </c>
      <c r="I11" t="s">
        <v>226</v>
      </c>
      <c r="J11" t="s">
        <v>227</v>
      </c>
      <c r="K11" t="s">
        <v>74</v>
      </c>
      <c r="L11" t="s">
        <v>74</v>
      </c>
      <c r="M11" t="s">
        <v>77</v>
      </c>
      <c r="N11" t="s">
        <v>78</v>
      </c>
      <c r="O11" t="s">
        <v>74</v>
      </c>
      <c r="P11" t="s">
        <v>74</v>
      </c>
      <c r="Q11" t="s">
        <v>74</v>
      </c>
      <c r="R11" t="s">
        <v>74</v>
      </c>
      <c r="S11" t="s">
        <v>74</v>
      </c>
      <c r="T11" t="s">
        <v>228</v>
      </c>
      <c r="U11" t="s">
        <v>229</v>
      </c>
      <c r="V11" t="s">
        <v>230</v>
      </c>
      <c r="W11" t="s">
        <v>231</v>
      </c>
      <c r="X11" t="s">
        <v>232</v>
      </c>
      <c r="Y11" t="s">
        <v>74</v>
      </c>
      <c r="Z11" t="s">
        <v>74</v>
      </c>
      <c r="AA11" t="s">
        <v>233</v>
      </c>
      <c r="AB11" t="s">
        <v>74</v>
      </c>
      <c r="AC11" t="s">
        <v>74</v>
      </c>
      <c r="AD11" t="s">
        <v>74</v>
      </c>
      <c r="AE11" t="s">
        <v>74</v>
      </c>
      <c r="AF11" t="s">
        <v>74</v>
      </c>
      <c r="AG11">
        <v>29</v>
      </c>
      <c r="AH11">
        <v>10</v>
      </c>
      <c r="AI11">
        <v>11</v>
      </c>
      <c r="AJ11">
        <v>0</v>
      </c>
      <c r="AK11">
        <v>4</v>
      </c>
      <c r="AL11" t="s">
        <v>234</v>
      </c>
      <c r="AM11" t="s">
        <v>235</v>
      </c>
      <c r="AN11" t="s">
        <v>236</v>
      </c>
      <c r="AO11" t="s">
        <v>237</v>
      </c>
      <c r="AP11" t="s">
        <v>74</v>
      </c>
      <c r="AQ11" t="s">
        <v>74</v>
      </c>
      <c r="AR11" t="s">
        <v>238</v>
      </c>
      <c r="AS11" t="s">
        <v>239</v>
      </c>
      <c r="AT11" t="s">
        <v>220</v>
      </c>
      <c r="AU11">
        <v>1991</v>
      </c>
      <c r="AV11">
        <v>43</v>
      </c>
      <c r="AW11">
        <v>3</v>
      </c>
      <c r="AX11" t="s">
        <v>74</v>
      </c>
      <c r="AY11" t="s">
        <v>74</v>
      </c>
      <c r="AZ11" t="s">
        <v>74</v>
      </c>
      <c r="BA11" t="s">
        <v>74</v>
      </c>
      <c r="BB11">
        <v>435</v>
      </c>
      <c r="BC11">
        <v>453</v>
      </c>
      <c r="BD11" t="s">
        <v>74</v>
      </c>
      <c r="BE11" t="s">
        <v>240</v>
      </c>
      <c r="BF11" t="str">
        <f>HYPERLINK("http://dx.doi.org/10.1007/BF00053365","http://dx.doi.org/10.1007/BF00053365")</f>
        <v>http://dx.doi.org/10.1007/BF00053365</v>
      </c>
      <c r="BG11" t="s">
        <v>74</v>
      </c>
      <c r="BH11" t="s">
        <v>74</v>
      </c>
      <c r="BI11">
        <v>19</v>
      </c>
      <c r="BJ11" t="s">
        <v>241</v>
      </c>
      <c r="BK11" t="s">
        <v>97</v>
      </c>
      <c r="BL11" t="s">
        <v>242</v>
      </c>
      <c r="BM11" t="s">
        <v>243</v>
      </c>
      <c r="BN11" t="s">
        <v>74</v>
      </c>
      <c r="BO11" t="s">
        <v>74</v>
      </c>
      <c r="BP11" t="s">
        <v>74</v>
      </c>
      <c r="BQ11" t="s">
        <v>74</v>
      </c>
      <c r="BR11" t="s">
        <v>100</v>
      </c>
      <c r="BS11" t="s">
        <v>244</v>
      </c>
      <c r="BT11" t="str">
        <f>HYPERLINK("https%3A%2F%2Fwww.webofscience.com%2Fwos%2Fwoscc%2Ffull-record%2FWOS:A1991GK59700002","View Full Record in Web of Science")</f>
        <v>View Full Record in Web of Science</v>
      </c>
    </row>
    <row r="12" spans="1:72" x14ac:dyDescent="0.15">
      <c r="A12" t="s">
        <v>72</v>
      </c>
      <c r="B12" t="s">
        <v>245</v>
      </c>
      <c r="C12" t="s">
        <v>74</v>
      </c>
      <c r="D12" t="s">
        <v>74</v>
      </c>
      <c r="E12" t="s">
        <v>74</v>
      </c>
      <c r="F12" t="s">
        <v>245</v>
      </c>
      <c r="G12" t="s">
        <v>74</v>
      </c>
      <c r="H12" t="s">
        <v>74</v>
      </c>
      <c r="I12" t="s">
        <v>246</v>
      </c>
      <c r="J12" t="s">
        <v>247</v>
      </c>
      <c r="K12" t="s">
        <v>74</v>
      </c>
      <c r="L12" t="s">
        <v>74</v>
      </c>
      <c r="M12" t="s">
        <v>77</v>
      </c>
      <c r="N12" t="s">
        <v>177</v>
      </c>
      <c r="O12" t="s">
        <v>74</v>
      </c>
      <c r="P12" t="s">
        <v>74</v>
      </c>
      <c r="Q12" t="s">
        <v>74</v>
      </c>
      <c r="R12" t="s">
        <v>74</v>
      </c>
      <c r="S12" t="s">
        <v>74</v>
      </c>
      <c r="T12" t="s">
        <v>74</v>
      </c>
      <c r="U12" t="s">
        <v>74</v>
      </c>
      <c r="V12" t="s">
        <v>74</v>
      </c>
      <c r="W12" t="s">
        <v>74</v>
      </c>
      <c r="X12" t="s">
        <v>74</v>
      </c>
      <c r="Y12" t="s">
        <v>74</v>
      </c>
      <c r="Z12" t="s">
        <v>74</v>
      </c>
      <c r="AA12" t="s">
        <v>74</v>
      </c>
      <c r="AB12" t="s">
        <v>74</v>
      </c>
      <c r="AC12" t="s">
        <v>74</v>
      </c>
      <c r="AD12" t="s">
        <v>74</v>
      </c>
      <c r="AE12" t="s">
        <v>74</v>
      </c>
      <c r="AF12" t="s">
        <v>74</v>
      </c>
      <c r="AG12">
        <v>0</v>
      </c>
      <c r="AH12">
        <v>1</v>
      </c>
      <c r="AI12">
        <v>1</v>
      </c>
      <c r="AJ12">
        <v>0</v>
      </c>
      <c r="AK12">
        <v>2</v>
      </c>
      <c r="AL12" t="s">
        <v>248</v>
      </c>
      <c r="AM12" t="s">
        <v>249</v>
      </c>
      <c r="AN12" t="s">
        <v>250</v>
      </c>
      <c r="AO12" t="s">
        <v>251</v>
      </c>
      <c r="AP12" t="s">
        <v>74</v>
      </c>
      <c r="AQ12" t="s">
        <v>74</v>
      </c>
      <c r="AR12" t="s">
        <v>252</v>
      </c>
      <c r="AS12" t="s">
        <v>253</v>
      </c>
      <c r="AT12" t="s">
        <v>220</v>
      </c>
      <c r="AU12">
        <v>1991</v>
      </c>
      <c r="AV12">
        <v>3</v>
      </c>
      <c r="AW12">
        <v>3</v>
      </c>
      <c r="AX12" t="s">
        <v>74</v>
      </c>
      <c r="AY12" t="s">
        <v>74</v>
      </c>
      <c r="AZ12" t="s">
        <v>74</v>
      </c>
      <c r="BA12" t="s">
        <v>74</v>
      </c>
      <c r="BB12">
        <v>231</v>
      </c>
      <c r="BC12">
        <v>231</v>
      </c>
      <c r="BD12" t="s">
        <v>74</v>
      </c>
      <c r="BE12" t="s">
        <v>254</v>
      </c>
      <c r="BF12" t="str">
        <f>HYPERLINK("http://dx.doi.org/10.1017/S0954102091000287","http://dx.doi.org/10.1017/S0954102091000287")</f>
        <v>http://dx.doi.org/10.1017/S0954102091000287</v>
      </c>
      <c r="BG12" t="s">
        <v>74</v>
      </c>
      <c r="BH12" t="s">
        <v>74</v>
      </c>
      <c r="BI12">
        <v>1</v>
      </c>
      <c r="BJ12" t="s">
        <v>255</v>
      </c>
      <c r="BK12" t="s">
        <v>97</v>
      </c>
      <c r="BL12" t="s">
        <v>256</v>
      </c>
      <c r="BM12" t="s">
        <v>257</v>
      </c>
      <c r="BN12" t="s">
        <v>74</v>
      </c>
      <c r="BO12" t="s">
        <v>147</v>
      </c>
      <c r="BP12" t="s">
        <v>74</v>
      </c>
      <c r="BQ12" t="s">
        <v>74</v>
      </c>
      <c r="BR12" t="s">
        <v>100</v>
      </c>
      <c r="BS12" t="s">
        <v>258</v>
      </c>
      <c r="BT12" t="str">
        <f>HYPERLINK("https%3A%2F%2Fwww.webofscience.com%2Fwos%2Fwoscc%2Ffull-record%2FWOS:A1991GD35500001","View Full Record in Web of Science")</f>
        <v>View Full Record in Web of Science</v>
      </c>
    </row>
    <row r="13" spans="1:72" x14ac:dyDescent="0.15">
      <c r="A13" t="s">
        <v>72</v>
      </c>
      <c r="B13" t="s">
        <v>259</v>
      </c>
      <c r="C13" t="s">
        <v>74</v>
      </c>
      <c r="D13" t="s">
        <v>74</v>
      </c>
      <c r="E13" t="s">
        <v>74</v>
      </c>
      <c r="F13" t="s">
        <v>259</v>
      </c>
      <c r="G13" t="s">
        <v>74</v>
      </c>
      <c r="H13" t="s">
        <v>74</v>
      </c>
      <c r="I13" t="s">
        <v>260</v>
      </c>
      <c r="J13" t="s">
        <v>247</v>
      </c>
      <c r="K13" t="s">
        <v>74</v>
      </c>
      <c r="L13" t="s">
        <v>74</v>
      </c>
      <c r="M13" t="s">
        <v>77</v>
      </c>
      <c r="N13" t="s">
        <v>261</v>
      </c>
      <c r="O13" t="s">
        <v>74</v>
      </c>
      <c r="P13" t="s">
        <v>74</v>
      </c>
      <c r="Q13" t="s">
        <v>74</v>
      </c>
      <c r="R13" t="s">
        <v>74</v>
      </c>
      <c r="S13" t="s">
        <v>74</v>
      </c>
      <c r="T13" t="s">
        <v>262</v>
      </c>
      <c r="U13" t="s">
        <v>74</v>
      </c>
      <c r="V13" t="s">
        <v>263</v>
      </c>
      <c r="W13" t="s">
        <v>74</v>
      </c>
      <c r="X13" t="s">
        <v>74</v>
      </c>
      <c r="Y13" t="s">
        <v>264</v>
      </c>
      <c r="Z13" t="s">
        <v>74</v>
      </c>
      <c r="AA13" t="s">
        <v>74</v>
      </c>
      <c r="AB13" t="s">
        <v>74</v>
      </c>
      <c r="AC13" t="s">
        <v>74</v>
      </c>
      <c r="AD13" t="s">
        <v>74</v>
      </c>
      <c r="AE13" t="s">
        <v>74</v>
      </c>
      <c r="AF13" t="s">
        <v>74</v>
      </c>
      <c r="AG13">
        <v>0</v>
      </c>
      <c r="AH13">
        <v>65</v>
      </c>
      <c r="AI13">
        <v>65</v>
      </c>
      <c r="AJ13">
        <v>1</v>
      </c>
      <c r="AK13">
        <v>9</v>
      </c>
      <c r="AL13" t="s">
        <v>248</v>
      </c>
      <c r="AM13" t="s">
        <v>249</v>
      </c>
      <c r="AN13" t="s">
        <v>250</v>
      </c>
      <c r="AO13" t="s">
        <v>251</v>
      </c>
      <c r="AP13" t="s">
        <v>74</v>
      </c>
      <c r="AQ13" t="s">
        <v>74</v>
      </c>
      <c r="AR13" t="s">
        <v>252</v>
      </c>
      <c r="AS13" t="s">
        <v>253</v>
      </c>
      <c r="AT13" t="s">
        <v>220</v>
      </c>
      <c r="AU13">
        <v>1991</v>
      </c>
      <c r="AV13">
        <v>3</v>
      </c>
      <c r="AW13">
        <v>3</v>
      </c>
      <c r="AX13" t="s">
        <v>74</v>
      </c>
      <c r="AY13" t="s">
        <v>74</v>
      </c>
      <c r="AZ13" t="s">
        <v>74</v>
      </c>
      <c r="BA13" t="s">
        <v>74</v>
      </c>
      <c r="BB13">
        <v>233</v>
      </c>
      <c r="BC13">
        <v>250</v>
      </c>
      <c r="BD13" t="s">
        <v>74</v>
      </c>
      <c r="BE13" t="s">
        <v>265</v>
      </c>
      <c r="BF13" t="str">
        <f>HYPERLINK("http://dx.doi.org/10.1017/S0954102091000299","http://dx.doi.org/10.1017/S0954102091000299")</f>
        <v>http://dx.doi.org/10.1017/S0954102091000299</v>
      </c>
      <c r="BG13" t="s">
        <v>74</v>
      </c>
      <c r="BH13" t="s">
        <v>74</v>
      </c>
      <c r="BI13">
        <v>18</v>
      </c>
      <c r="BJ13" t="s">
        <v>255</v>
      </c>
      <c r="BK13" t="s">
        <v>97</v>
      </c>
      <c r="BL13" t="s">
        <v>256</v>
      </c>
      <c r="BM13" t="s">
        <v>257</v>
      </c>
      <c r="BN13" t="s">
        <v>74</v>
      </c>
      <c r="BO13" t="s">
        <v>74</v>
      </c>
      <c r="BP13" t="s">
        <v>74</v>
      </c>
      <c r="BQ13" t="s">
        <v>74</v>
      </c>
      <c r="BR13" t="s">
        <v>100</v>
      </c>
      <c r="BS13" t="s">
        <v>266</v>
      </c>
      <c r="BT13" t="str">
        <f>HYPERLINK("https%3A%2F%2Fwww.webofscience.com%2Fwos%2Fwoscc%2Ffull-record%2FWOS:A1991GD35500002","View Full Record in Web of Science")</f>
        <v>View Full Record in Web of Science</v>
      </c>
    </row>
    <row r="14" spans="1:72" x14ac:dyDescent="0.15">
      <c r="A14" t="s">
        <v>72</v>
      </c>
      <c r="B14" t="s">
        <v>267</v>
      </c>
      <c r="C14" t="s">
        <v>74</v>
      </c>
      <c r="D14" t="s">
        <v>74</v>
      </c>
      <c r="E14" t="s">
        <v>74</v>
      </c>
      <c r="F14" t="s">
        <v>267</v>
      </c>
      <c r="G14" t="s">
        <v>74</v>
      </c>
      <c r="H14" t="s">
        <v>74</v>
      </c>
      <c r="I14" t="s">
        <v>268</v>
      </c>
      <c r="J14" t="s">
        <v>247</v>
      </c>
      <c r="K14" t="s">
        <v>74</v>
      </c>
      <c r="L14" t="s">
        <v>74</v>
      </c>
      <c r="M14" t="s">
        <v>77</v>
      </c>
      <c r="N14" t="s">
        <v>78</v>
      </c>
      <c r="O14" t="s">
        <v>74</v>
      </c>
      <c r="P14" t="s">
        <v>74</v>
      </c>
      <c r="Q14" t="s">
        <v>74</v>
      </c>
      <c r="R14" t="s">
        <v>74</v>
      </c>
      <c r="S14" t="s">
        <v>74</v>
      </c>
      <c r="T14" t="s">
        <v>269</v>
      </c>
      <c r="U14" t="s">
        <v>74</v>
      </c>
      <c r="V14" t="s">
        <v>270</v>
      </c>
      <c r="W14" t="s">
        <v>74</v>
      </c>
      <c r="X14" t="s">
        <v>74</v>
      </c>
      <c r="Y14" t="s">
        <v>271</v>
      </c>
      <c r="Z14" t="s">
        <v>74</v>
      </c>
      <c r="AA14" t="s">
        <v>74</v>
      </c>
      <c r="AB14" t="s">
        <v>272</v>
      </c>
      <c r="AC14" t="s">
        <v>74</v>
      </c>
      <c r="AD14" t="s">
        <v>74</v>
      </c>
      <c r="AE14" t="s">
        <v>74</v>
      </c>
      <c r="AF14" t="s">
        <v>74</v>
      </c>
      <c r="AG14">
        <v>0</v>
      </c>
      <c r="AH14">
        <v>46</v>
      </c>
      <c r="AI14">
        <v>53</v>
      </c>
      <c r="AJ14">
        <v>0</v>
      </c>
      <c r="AK14">
        <v>5</v>
      </c>
      <c r="AL14" t="s">
        <v>248</v>
      </c>
      <c r="AM14" t="s">
        <v>249</v>
      </c>
      <c r="AN14" t="s">
        <v>250</v>
      </c>
      <c r="AO14" t="s">
        <v>251</v>
      </c>
      <c r="AP14" t="s">
        <v>74</v>
      </c>
      <c r="AQ14" t="s">
        <v>74</v>
      </c>
      <c r="AR14" t="s">
        <v>252</v>
      </c>
      <c r="AS14" t="s">
        <v>253</v>
      </c>
      <c r="AT14" t="s">
        <v>220</v>
      </c>
      <c r="AU14">
        <v>1991</v>
      </c>
      <c r="AV14">
        <v>3</v>
      </c>
      <c r="AW14">
        <v>3</v>
      </c>
      <c r="AX14" t="s">
        <v>74</v>
      </c>
      <c r="AY14" t="s">
        <v>74</v>
      </c>
      <c r="AZ14" t="s">
        <v>74</v>
      </c>
      <c r="BA14" t="s">
        <v>74</v>
      </c>
      <c r="BB14">
        <v>251</v>
      </c>
      <c r="BC14">
        <v>256</v>
      </c>
      <c r="BD14" t="s">
        <v>74</v>
      </c>
      <c r="BE14" t="s">
        <v>273</v>
      </c>
      <c r="BF14" t="str">
        <f>HYPERLINK("http://dx.doi.org/10.1017/S0954102091000305","http://dx.doi.org/10.1017/S0954102091000305")</f>
        <v>http://dx.doi.org/10.1017/S0954102091000305</v>
      </c>
      <c r="BG14" t="s">
        <v>74</v>
      </c>
      <c r="BH14" t="s">
        <v>74</v>
      </c>
      <c r="BI14">
        <v>6</v>
      </c>
      <c r="BJ14" t="s">
        <v>255</v>
      </c>
      <c r="BK14" t="s">
        <v>97</v>
      </c>
      <c r="BL14" t="s">
        <v>256</v>
      </c>
      <c r="BM14" t="s">
        <v>257</v>
      </c>
      <c r="BN14" t="s">
        <v>74</v>
      </c>
      <c r="BO14" t="s">
        <v>74</v>
      </c>
      <c r="BP14" t="s">
        <v>74</v>
      </c>
      <c r="BQ14" t="s">
        <v>74</v>
      </c>
      <c r="BR14" t="s">
        <v>100</v>
      </c>
      <c r="BS14" t="s">
        <v>274</v>
      </c>
      <c r="BT14" t="str">
        <f>HYPERLINK("https%3A%2F%2Fwww.webofscience.com%2Fwos%2Fwoscc%2Ffull-record%2FWOS:A1991GD35500003","View Full Record in Web of Science")</f>
        <v>View Full Record in Web of Science</v>
      </c>
    </row>
    <row r="15" spans="1:72" x14ac:dyDescent="0.15">
      <c r="A15" t="s">
        <v>72</v>
      </c>
      <c r="B15" t="s">
        <v>275</v>
      </c>
      <c r="C15" t="s">
        <v>74</v>
      </c>
      <c r="D15" t="s">
        <v>74</v>
      </c>
      <c r="E15" t="s">
        <v>74</v>
      </c>
      <c r="F15" t="s">
        <v>275</v>
      </c>
      <c r="G15" t="s">
        <v>74</v>
      </c>
      <c r="H15" t="s">
        <v>74</v>
      </c>
      <c r="I15" t="s">
        <v>276</v>
      </c>
      <c r="J15" t="s">
        <v>247</v>
      </c>
      <c r="K15" t="s">
        <v>74</v>
      </c>
      <c r="L15" t="s">
        <v>74</v>
      </c>
      <c r="M15" t="s">
        <v>77</v>
      </c>
      <c r="N15" t="s">
        <v>78</v>
      </c>
      <c r="O15" t="s">
        <v>74</v>
      </c>
      <c r="P15" t="s">
        <v>74</v>
      </c>
      <c r="Q15" t="s">
        <v>74</v>
      </c>
      <c r="R15" t="s">
        <v>74</v>
      </c>
      <c r="S15" t="s">
        <v>74</v>
      </c>
      <c r="T15" t="s">
        <v>277</v>
      </c>
      <c r="U15" t="s">
        <v>74</v>
      </c>
      <c r="V15" t="s">
        <v>278</v>
      </c>
      <c r="W15" t="s">
        <v>74</v>
      </c>
      <c r="X15" t="s">
        <v>74</v>
      </c>
      <c r="Y15" t="s">
        <v>279</v>
      </c>
      <c r="Z15" t="s">
        <v>74</v>
      </c>
      <c r="AA15" t="s">
        <v>74</v>
      </c>
      <c r="AB15" t="s">
        <v>74</v>
      </c>
      <c r="AC15" t="s">
        <v>74</v>
      </c>
      <c r="AD15" t="s">
        <v>74</v>
      </c>
      <c r="AE15" t="s">
        <v>74</v>
      </c>
      <c r="AF15" t="s">
        <v>74</v>
      </c>
      <c r="AG15">
        <v>0</v>
      </c>
      <c r="AH15">
        <v>40</v>
      </c>
      <c r="AI15">
        <v>43</v>
      </c>
      <c r="AJ15">
        <v>1</v>
      </c>
      <c r="AK15">
        <v>9</v>
      </c>
      <c r="AL15" t="s">
        <v>248</v>
      </c>
      <c r="AM15" t="s">
        <v>249</v>
      </c>
      <c r="AN15" t="s">
        <v>250</v>
      </c>
      <c r="AO15" t="s">
        <v>251</v>
      </c>
      <c r="AP15" t="s">
        <v>74</v>
      </c>
      <c r="AQ15" t="s">
        <v>74</v>
      </c>
      <c r="AR15" t="s">
        <v>252</v>
      </c>
      <c r="AS15" t="s">
        <v>253</v>
      </c>
      <c r="AT15" t="s">
        <v>220</v>
      </c>
      <c r="AU15">
        <v>1991</v>
      </c>
      <c r="AV15">
        <v>3</v>
      </c>
      <c r="AW15">
        <v>3</v>
      </c>
      <c r="AX15" t="s">
        <v>74</v>
      </c>
      <c r="AY15" t="s">
        <v>74</v>
      </c>
      <c r="AZ15" t="s">
        <v>74</v>
      </c>
      <c r="BA15" t="s">
        <v>74</v>
      </c>
      <c r="BB15">
        <v>257</v>
      </c>
      <c r="BC15">
        <v>263</v>
      </c>
      <c r="BD15" t="s">
        <v>74</v>
      </c>
      <c r="BE15" t="s">
        <v>280</v>
      </c>
      <c r="BF15" t="str">
        <f>HYPERLINK("http://dx.doi.org/10.1017/S0954102091000317","http://dx.doi.org/10.1017/S0954102091000317")</f>
        <v>http://dx.doi.org/10.1017/S0954102091000317</v>
      </c>
      <c r="BG15" t="s">
        <v>74</v>
      </c>
      <c r="BH15" t="s">
        <v>74</v>
      </c>
      <c r="BI15">
        <v>7</v>
      </c>
      <c r="BJ15" t="s">
        <v>255</v>
      </c>
      <c r="BK15" t="s">
        <v>97</v>
      </c>
      <c r="BL15" t="s">
        <v>256</v>
      </c>
      <c r="BM15" t="s">
        <v>257</v>
      </c>
      <c r="BN15" t="s">
        <v>74</v>
      </c>
      <c r="BO15" t="s">
        <v>74</v>
      </c>
      <c r="BP15" t="s">
        <v>74</v>
      </c>
      <c r="BQ15" t="s">
        <v>74</v>
      </c>
      <c r="BR15" t="s">
        <v>100</v>
      </c>
      <c r="BS15" t="s">
        <v>281</v>
      </c>
      <c r="BT15" t="str">
        <f>HYPERLINK("https%3A%2F%2Fwww.webofscience.com%2Fwos%2Fwoscc%2Ffull-record%2FWOS:A1991GD35500004","View Full Record in Web of Science")</f>
        <v>View Full Record in Web of Science</v>
      </c>
    </row>
    <row r="16" spans="1:72" x14ac:dyDescent="0.15">
      <c r="A16" t="s">
        <v>72</v>
      </c>
      <c r="B16" t="s">
        <v>282</v>
      </c>
      <c r="C16" t="s">
        <v>74</v>
      </c>
      <c r="D16" t="s">
        <v>74</v>
      </c>
      <c r="E16" t="s">
        <v>74</v>
      </c>
      <c r="F16" t="s">
        <v>282</v>
      </c>
      <c r="G16" t="s">
        <v>74</v>
      </c>
      <c r="H16" t="s">
        <v>74</v>
      </c>
      <c r="I16" t="s">
        <v>283</v>
      </c>
      <c r="J16" t="s">
        <v>247</v>
      </c>
      <c r="K16" t="s">
        <v>74</v>
      </c>
      <c r="L16" t="s">
        <v>74</v>
      </c>
      <c r="M16" t="s">
        <v>77</v>
      </c>
      <c r="N16" t="s">
        <v>78</v>
      </c>
      <c r="O16" t="s">
        <v>74</v>
      </c>
      <c r="P16" t="s">
        <v>74</v>
      </c>
      <c r="Q16" t="s">
        <v>74</v>
      </c>
      <c r="R16" t="s">
        <v>74</v>
      </c>
      <c r="S16" t="s">
        <v>74</v>
      </c>
      <c r="T16" t="s">
        <v>284</v>
      </c>
      <c r="U16" t="s">
        <v>74</v>
      </c>
      <c r="V16" t="s">
        <v>285</v>
      </c>
      <c r="W16" t="s">
        <v>74</v>
      </c>
      <c r="X16" t="s">
        <v>74</v>
      </c>
      <c r="Y16" t="s">
        <v>286</v>
      </c>
      <c r="Z16" t="s">
        <v>74</v>
      </c>
      <c r="AA16" t="s">
        <v>74</v>
      </c>
      <c r="AB16" t="s">
        <v>287</v>
      </c>
      <c r="AC16" t="s">
        <v>74</v>
      </c>
      <c r="AD16" t="s">
        <v>74</v>
      </c>
      <c r="AE16" t="s">
        <v>74</v>
      </c>
      <c r="AF16" t="s">
        <v>74</v>
      </c>
      <c r="AG16">
        <v>0</v>
      </c>
      <c r="AH16">
        <v>41</v>
      </c>
      <c r="AI16">
        <v>43</v>
      </c>
      <c r="AJ16">
        <v>0</v>
      </c>
      <c r="AK16">
        <v>9</v>
      </c>
      <c r="AL16" t="s">
        <v>248</v>
      </c>
      <c r="AM16" t="s">
        <v>249</v>
      </c>
      <c r="AN16" t="s">
        <v>250</v>
      </c>
      <c r="AO16" t="s">
        <v>251</v>
      </c>
      <c r="AP16" t="s">
        <v>74</v>
      </c>
      <c r="AQ16" t="s">
        <v>74</v>
      </c>
      <c r="AR16" t="s">
        <v>252</v>
      </c>
      <c r="AS16" t="s">
        <v>253</v>
      </c>
      <c r="AT16" t="s">
        <v>220</v>
      </c>
      <c r="AU16">
        <v>1991</v>
      </c>
      <c r="AV16">
        <v>3</v>
      </c>
      <c r="AW16">
        <v>3</v>
      </c>
      <c r="AX16" t="s">
        <v>74</v>
      </c>
      <c r="AY16" t="s">
        <v>74</v>
      </c>
      <c r="AZ16" t="s">
        <v>74</v>
      </c>
      <c r="BA16" t="s">
        <v>74</v>
      </c>
      <c r="BB16">
        <v>265</v>
      </c>
      <c r="BC16">
        <v>271</v>
      </c>
      <c r="BD16" t="s">
        <v>74</v>
      </c>
      <c r="BE16" t="s">
        <v>288</v>
      </c>
      <c r="BF16" t="str">
        <f>HYPERLINK("http://dx.doi.org/10.1017/S0954102091000329","http://dx.doi.org/10.1017/S0954102091000329")</f>
        <v>http://dx.doi.org/10.1017/S0954102091000329</v>
      </c>
      <c r="BG16" t="s">
        <v>74</v>
      </c>
      <c r="BH16" t="s">
        <v>74</v>
      </c>
      <c r="BI16">
        <v>7</v>
      </c>
      <c r="BJ16" t="s">
        <v>255</v>
      </c>
      <c r="BK16" t="s">
        <v>97</v>
      </c>
      <c r="BL16" t="s">
        <v>256</v>
      </c>
      <c r="BM16" t="s">
        <v>257</v>
      </c>
      <c r="BN16" t="s">
        <v>74</v>
      </c>
      <c r="BO16" t="s">
        <v>74</v>
      </c>
      <c r="BP16" t="s">
        <v>74</v>
      </c>
      <c r="BQ16" t="s">
        <v>74</v>
      </c>
      <c r="BR16" t="s">
        <v>100</v>
      </c>
      <c r="BS16" t="s">
        <v>289</v>
      </c>
      <c r="BT16" t="str">
        <f>HYPERLINK("https%3A%2F%2Fwww.webofscience.com%2Fwos%2Fwoscc%2Ffull-record%2FWOS:A1991GD35500005","View Full Record in Web of Science")</f>
        <v>View Full Record in Web of Science</v>
      </c>
    </row>
    <row r="17" spans="1:72" x14ac:dyDescent="0.15">
      <c r="A17" t="s">
        <v>72</v>
      </c>
      <c r="B17" t="s">
        <v>290</v>
      </c>
      <c r="C17" t="s">
        <v>74</v>
      </c>
      <c r="D17" t="s">
        <v>74</v>
      </c>
      <c r="E17" t="s">
        <v>74</v>
      </c>
      <c r="F17" t="s">
        <v>290</v>
      </c>
      <c r="G17" t="s">
        <v>74</v>
      </c>
      <c r="H17" t="s">
        <v>74</v>
      </c>
      <c r="I17" t="s">
        <v>291</v>
      </c>
      <c r="J17" t="s">
        <v>247</v>
      </c>
      <c r="K17" t="s">
        <v>74</v>
      </c>
      <c r="L17" t="s">
        <v>74</v>
      </c>
      <c r="M17" t="s">
        <v>77</v>
      </c>
      <c r="N17" t="s">
        <v>78</v>
      </c>
      <c r="O17" t="s">
        <v>74</v>
      </c>
      <c r="P17" t="s">
        <v>74</v>
      </c>
      <c r="Q17" t="s">
        <v>74</v>
      </c>
      <c r="R17" t="s">
        <v>74</v>
      </c>
      <c r="S17" t="s">
        <v>74</v>
      </c>
      <c r="T17" t="s">
        <v>292</v>
      </c>
      <c r="U17" t="s">
        <v>74</v>
      </c>
      <c r="V17" t="s">
        <v>293</v>
      </c>
      <c r="W17" t="s">
        <v>74</v>
      </c>
      <c r="X17" t="s">
        <v>74</v>
      </c>
      <c r="Y17" t="s">
        <v>294</v>
      </c>
      <c r="Z17" t="s">
        <v>74</v>
      </c>
      <c r="AA17" t="s">
        <v>74</v>
      </c>
      <c r="AB17" t="s">
        <v>74</v>
      </c>
      <c r="AC17" t="s">
        <v>74</v>
      </c>
      <c r="AD17" t="s">
        <v>74</v>
      </c>
      <c r="AE17" t="s">
        <v>74</v>
      </c>
      <c r="AF17" t="s">
        <v>74</v>
      </c>
      <c r="AG17">
        <v>0</v>
      </c>
      <c r="AH17">
        <v>47</v>
      </c>
      <c r="AI17">
        <v>49</v>
      </c>
      <c r="AJ17">
        <v>1</v>
      </c>
      <c r="AK17">
        <v>13</v>
      </c>
      <c r="AL17" t="s">
        <v>248</v>
      </c>
      <c r="AM17" t="s">
        <v>249</v>
      </c>
      <c r="AN17" t="s">
        <v>250</v>
      </c>
      <c r="AO17" t="s">
        <v>251</v>
      </c>
      <c r="AP17" t="s">
        <v>74</v>
      </c>
      <c r="AQ17" t="s">
        <v>74</v>
      </c>
      <c r="AR17" t="s">
        <v>252</v>
      </c>
      <c r="AS17" t="s">
        <v>253</v>
      </c>
      <c r="AT17" t="s">
        <v>220</v>
      </c>
      <c r="AU17">
        <v>1991</v>
      </c>
      <c r="AV17">
        <v>3</v>
      </c>
      <c r="AW17">
        <v>3</v>
      </c>
      <c r="AX17" t="s">
        <v>74</v>
      </c>
      <c r="AY17" t="s">
        <v>74</v>
      </c>
      <c r="AZ17" t="s">
        <v>74</v>
      </c>
      <c r="BA17" t="s">
        <v>74</v>
      </c>
      <c r="BB17">
        <v>273</v>
      </c>
      <c r="BC17">
        <v>278</v>
      </c>
      <c r="BD17" t="s">
        <v>74</v>
      </c>
      <c r="BE17" t="s">
        <v>295</v>
      </c>
      <c r="BF17" t="str">
        <f>HYPERLINK("http://dx.doi.org/10.1017/S0954102091000330","http://dx.doi.org/10.1017/S0954102091000330")</f>
        <v>http://dx.doi.org/10.1017/S0954102091000330</v>
      </c>
      <c r="BG17" t="s">
        <v>74</v>
      </c>
      <c r="BH17" t="s">
        <v>74</v>
      </c>
      <c r="BI17">
        <v>6</v>
      </c>
      <c r="BJ17" t="s">
        <v>255</v>
      </c>
      <c r="BK17" t="s">
        <v>97</v>
      </c>
      <c r="BL17" t="s">
        <v>256</v>
      </c>
      <c r="BM17" t="s">
        <v>257</v>
      </c>
      <c r="BN17" t="s">
        <v>74</v>
      </c>
      <c r="BO17" t="s">
        <v>74</v>
      </c>
      <c r="BP17" t="s">
        <v>74</v>
      </c>
      <c r="BQ17" t="s">
        <v>74</v>
      </c>
      <c r="BR17" t="s">
        <v>100</v>
      </c>
      <c r="BS17" t="s">
        <v>296</v>
      </c>
      <c r="BT17" t="str">
        <f>HYPERLINK("https%3A%2F%2Fwww.webofscience.com%2Fwos%2Fwoscc%2Ffull-record%2FWOS:A1991GD35500006","View Full Record in Web of Science")</f>
        <v>View Full Record in Web of Science</v>
      </c>
    </row>
    <row r="18" spans="1:72" x14ac:dyDescent="0.15">
      <c r="A18" t="s">
        <v>72</v>
      </c>
      <c r="B18" t="s">
        <v>297</v>
      </c>
      <c r="C18" t="s">
        <v>74</v>
      </c>
      <c r="D18" t="s">
        <v>74</v>
      </c>
      <c r="E18" t="s">
        <v>74</v>
      </c>
      <c r="F18" t="s">
        <v>297</v>
      </c>
      <c r="G18" t="s">
        <v>74</v>
      </c>
      <c r="H18" t="s">
        <v>74</v>
      </c>
      <c r="I18" t="s">
        <v>298</v>
      </c>
      <c r="J18" t="s">
        <v>247</v>
      </c>
      <c r="K18" t="s">
        <v>74</v>
      </c>
      <c r="L18" t="s">
        <v>74</v>
      </c>
      <c r="M18" t="s">
        <v>77</v>
      </c>
      <c r="N18" t="s">
        <v>78</v>
      </c>
      <c r="O18" t="s">
        <v>74</v>
      </c>
      <c r="P18" t="s">
        <v>74</v>
      </c>
      <c r="Q18" t="s">
        <v>74</v>
      </c>
      <c r="R18" t="s">
        <v>74</v>
      </c>
      <c r="S18" t="s">
        <v>74</v>
      </c>
      <c r="T18" t="s">
        <v>299</v>
      </c>
      <c r="U18" t="s">
        <v>74</v>
      </c>
      <c r="V18" t="s">
        <v>300</v>
      </c>
      <c r="W18" t="s">
        <v>74</v>
      </c>
      <c r="X18" t="s">
        <v>74</v>
      </c>
      <c r="Y18" t="s">
        <v>301</v>
      </c>
      <c r="Z18" t="s">
        <v>74</v>
      </c>
      <c r="AA18" t="s">
        <v>74</v>
      </c>
      <c r="AB18" t="s">
        <v>74</v>
      </c>
      <c r="AC18" t="s">
        <v>74</v>
      </c>
      <c r="AD18" t="s">
        <v>74</v>
      </c>
      <c r="AE18" t="s">
        <v>74</v>
      </c>
      <c r="AF18" t="s">
        <v>74</v>
      </c>
      <c r="AG18">
        <v>0</v>
      </c>
      <c r="AH18">
        <v>16</v>
      </c>
      <c r="AI18">
        <v>19</v>
      </c>
      <c r="AJ18">
        <v>0</v>
      </c>
      <c r="AK18">
        <v>2</v>
      </c>
      <c r="AL18" t="s">
        <v>248</v>
      </c>
      <c r="AM18" t="s">
        <v>249</v>
      </c>
      <c r="AN18" t="s">
        <v>250</v>
      </c>
      <c r="AO18" t="s">
        <v>251</v>
      </c>
      <c r="AP18" t="s">
        <v>74</v>
      </c>
      <c r="AQ18" t="s">
        <v>74</v>
      </c>
      <c r="AR18" t="s">
        <v>252</v>
      </c>
      <c r="AS18" t="s">
        <v>253</v>
      </c>
      <c r="AT18" t="s">
        <v>220</v>
      </c>
      <c r="AU18">
        <v>1991</v>
      </c>
      <c r="AV18">
        <v>3</v>
      </c>
      <c r="AW18">
        <v>3</v>
      </c>
      <c r="AX18" t="s">
        <v>74</v>
      </c>
      <c r="AY18" t="s">
        <v>74</v>
      </c>
      <c r="AZ18" t="s">
        <v>74</v>
      </c>
      <c r="BA18" t="s">
        <v>74</v>
      </c>
      <c r="BB18">
        <v>279</v>
      </c>
      <c r="BC18">
        <v>292</v>
      </c>
      <c r="BD18" t="s">
        <v>74</v>
      </c>
      <c r="BE18" t="s">
        <v>302</v>
      </c>
      <c r="BF18" t="str">
        <f>HYPERLINK("http://dx.doi.org/10.1017/S0954102091000342","http://dx.doi.org/10.1017/S0954102091000342")</f>
        <v>http://dx.doi.org/10.1017/S0954102091000342</v>
      </c>
      <c r="BG18" t="s">
        <v>74</v>
      </c>
      <c r="BH18" t="s">
        <v>74</v>
      </c>
      <c r="BI18">
        <v>14</v>
      </c>
      <c r="BJ18" t="s">
        <v>255</v>
      </c>
      <c r="BK18" t="s">
        <v>97</v>
      </c>
      <c r="BL18" t="s">
        <v>256</v>
      </c>
      <c r="BM18" t="s">
        <v>257</v>
      </c>
      <c r="BN18" t="s">
        <v>74</v>
      </c>
      <c r="BO18" t="s">
        <v>74</v>
      </c>
      <c r="BP18" t="s">
        <v>74</v>
      </c>
      <c r="BQ18" t="s">
        <v>74</v>
      </c>
      <c r="BR18" t="s">
        <v>100</v>
      </c>
      <c r="BS18" t="s">
        <v>303</v>
      </c>
      <c r="BT18" t="str">
        <f>HYPERLINK("https%3A%2F%2Fwww.webofscience.com%2Fwos%2Fwoscc%2Ffull-record%2FWOS:A1991GD35500007","View Full Record in Web of Science")</f>
        <v>View Full Record in Web of Science</v>
      </c>
    </row>
    <row r="19" spans="1:72" x14ac:dyDescent="0.15">
      <c r="A19" t="s">
        <v>72</v>
      </c>
      <c r="B19" t="s">
        <v>304</v>
      </c>
      <c r="C19" t="s">
        <v>74</v>
      </c>
      <c r="D19" t="s">
        <v>74</v>
      </c>
      <c r="E19" t="s">
        <v>74</v>
      </c>
      <c r="F19" t="s">
        <v>304</v>
      </c>
      <c r="G19" t="s">
        <v>74</v>
      </c>
      <c r="H19" t="s">
        <v>74</v>
      </c>
      <c r="I19" t="s">
        <v>305</v>
      </c>
      <c r="J19" t="s">
        <v>247</v>
      </c>
      <c r="K19" t="s">
        <v>74</v>
      </c>
      <c r="L19" t="s">
        <v>74</v>
      </c>
      <c r="M19" t="s">
        <v>77</v>
      </c>
      <c r="N19" t="s">
        <v>78</v>
      </c>
      <c r="O19" t="s">
        <v>74</v>
      </c>
      <c r="P19" t="s">
        <v>74</v>
      </c>
      <c r="Q19" t="s">
        <v>74</v>
      </c>
      <c r="R19" t="s">
        <v>74</v>
      </c>
      <c r="S19" t="s">
        <v>74</v>
      </c>
      <c r="T19" t="s">
        <v>306</v>
      </c>
      <c r="U19" t="s">
        <v>74</v>
      </c>
      <c r="V19" t="s">
        <v>307</v>
      </c>
      <c r="W19" t="s">
        <v>74</v>
      </c>
      <c r="X19" t="s">
        <v>74</v>
      </c>
      <c r="Y19" t="s">
        <v>308</v>
      </c>
      <c r="Z19" t="s">
        <v>74</v>
      </c>
      <c r="AA19" t="s">
        <v>74</v>
      </c>
      <c r="AB19" t="s">
        <v>309</v>
      </c>
      <c r="AC19" t="s">
        <v>74</v>
      </c>
      <c r="AD19" t="s">
        <v>74</v>
      </c>
      <c r="AE19" t="s">
        <v>74</v>
      </c>
      <c r="AF19" t="s">
        <v>74</v>
      </c>
      <c r="AG19">
        <v>0</v>
      </c>
      <c r="AH19">
        <v>28</v>
      </c>
      <c r="AI19">
        <v>29</v>
      </c>
      <c r="AJ19">
        <v>0</v>
      </c>
      <c r="AK19">
        <v>2</v>
      </c>
      <c r="AL19" t="s">
        <v>248</v>
      </c>
      <c r="AM19" t="s">
        <v>249</v>
      </c>
      <c r="AN19" t="s">
        <v>250</v>
      </c>
      <c r="AO19" t="s">
        <v>251</v>
      </c>
      <c r="AP19" t="s">
        <v>74</v>
      </c>
      <c r="AQ19" t="s">
        <v>74</v>
      </c>
      <c r="AR19" t="s">
        <v>252</v>
      </c>
      <c r="AS19" t="s">
        <v>253</v>
      </c>
      <c r="AT19" t="s">
        <v>220</v>
      </c>
      <c r="AU19">
        <v>1991</v>
      </c>
      <c r="AV19">
        <v>3</v>
      </c>
      <c r="AW19">
        <v>3</v>
      </c>
      <c r="AX19" t="s">
        <v>74</v>
      </c>
      <c r="AY19" t="s">
        <v>74</v>
      </c>
      <c r="AZ19" t="s">
        <v>74</v>
      </c>
      <c r="BA19" t="s">
        <v>74</v>
      </c>
      <c r="BB19">
        <v>293</v>
      </c>
      <c r="BC19">
        <v>308</v>
      </c>
      <c r="BD19" t="s">
        <v>74</v>
      </c>
      <c r="BE19" t="s">
        <v>310</v>
      </c>
      <c r="BF19" t="str">
        <f>HYPERLINK("http://dx.doi.org/10.1017/S0954102091000354","http://dx.doi.org/10.1017/S0954102091000354")</f>
        <v>http://dx.doi.org/10.1017/S0954102091000354</v>
      </c>
      <c r="BG19" t="s">
        <v>74</v>
      </c>
      <c r="BH19" t="s">
        <v>74</v>
      </c>
      <c r="BI19">
        <v>16</v>
      </c>
      <c r="BJ19" t="s">
        <v>255</v>
      </c>
      <c r="BK19" t="s">
        <v>97</v>
      </c>
      <c r="BL19" t="s">
        <v>256</v>
      </c>
      <c r="BM19" t="s">
        <v>257</v>
      </c>
      <c r="BN19" t="s">
        <v>74</v>
      </c>
      <c r="BO19" t="s">
        <v>74</v>
      </c>
      <c r="BP19" t="s">
        <v>74</v>
      </c>
      <c r="BQ19" t="s">
        <v>74</v>
      </c>
      <c r="BR19" t="s">
        <v>100</v>
      </c>
      <c r="BS19" t="s">
        <v>311</v>
      </c>
      <c r="BT19" t="str">
        <f>HYPERLINK("https%3A%2F%2Fwww.webofscience.com%2Fwos%2Fwoscc%2Ffull-record%2FWOS:A1991GD35500008","View Full Record in Web of Science")</f>
        <v>View Full Record in Web of Science</v>
      </c>
    </row>
    <row r="20" spans="1:72" x14ac:dyDescent="0.15">
      <c r="A20" t="s">
        <v>72</v>
      </c>
      <c r="B20" t="s">
        <v>312</v>
      </c>
      <c r="C20" t="s">
        <v>74</v>
      </c>
      <c r="D20" t="s">
        <v>74</v>
      </c>
      <c r="E20" t="s">
        <v>74</v>
      </c>
      <c r="F20" t="s">
        <v>312</v>
      </c>
      <c r="G20" t="s">
        <v>74</v>
      </c>
      <c r="H20" t="s">
        <v>74</v>
      </c>
      <c r="I20" t="s">
        <v>313</v>
      </c>
      <c r="J20" t="s">
        <v>247</v>
      </c>
      <c r="K20" t="s">
        <v>74</v>
      </c>
      <c r="L20" t="s">
        <v>74</v>
      </c>
      <c r="M20" t="s">
        <v>77</v>
      </c>
      <c r="N20" t="s">
        <v>78</v>
      </c>
      <c r="O20" t="s">
        <v>74</v>
      </c>
      <c r="P20" t="s">
        <v>74</v>
      </c>
      <c r="Q20" t="s">
        <v>74</v>
      </c>
      <c r="R20" t="s">
        <v>74</v>
      </c>
      <c r="S20" t="s">
        <v>74</v>
      </c>
      <c r="T20" t="s">
        <v>314</v>
      </c>
      <c r="U20" t="s">
        <v>74</v>
      </c>
      <c r="V20" t="s">
        <v>315</v>
      </c>
      <c r="W20" t="s">
        <v>74</v>
      </c>
      <c r="X20" t="s">
        <v>74</v>
      </c>
      <c r="Y20" t="s">
        <v>316</v>
      </c>
      <c r="Z20" t="s">
        <v>74</v>
      </c>
      <c r="AA20" t="s">
        <v>74</v>
      </c>
      <c r="AB20" t="s">
        <v>74</v>
      </c>
      <c r="AC20" t="s">
        <v>74</v>
      </c>
      <c r="AD20" t="s">
        <v>74</v>
      </c>
      <c r="AE20" t="s">
        <v>74</v>
      </c>
      <c r="AF20" t="s">
        <v>74</v>
      </c>
      <c r="AG20">
        <v>0</v>
      </c>
      <c r="AH20">
        <v>13</v>
      </c>
      <c r="AI20">
        <v>14</v>
      </c>
      <c r="AJ20">
        <v>0</v>
      </c>
      <c r="AK20">
        <v>1</v>
      </c>
      <c r="AL20" t="s">
        <v>248</v>
      </c>
      <c r="AM20" t="s">
        <v>249</v>
      </c>
      <c r="AN20" t="s">
        <v>250</v>
      </c>
      <c r="AO20" t="s">
        <v>251</v>
      </c>
      <c r="AP20" t="s">
        <v>74</v>
      </c>
      <c r="AQ20" t="s">
        <v>74</v>
      </c>
      <c r="AR20" t="s">
        <v>252</v>
      </c>
      <c r="AS20" t="s">
        <v>253</v>
      </c>
      <c r="AT20" t="s">
        <v>220</v>
      </c>
      <c r="AU20">
        <v>1991</v>
      </c>
      <c r="AV20">
        <v>3</v>
      </c>
      <c r="AW20">
        <v>3</v>
      </c>
      <c r="AX20" t="s">
        <v>74</v>
      </c>
      <c r="AY20" t="s">
        <v>74</v>
      </c>
      <c r="AZ20" t="s">
        <v>74</v>
      </c>
      <c r="BA20" t="s">
        <v>74</v>
      </c>
      <c r="BB20">
        <v>309</v>
      </c>
      <c r="BC20">
        <v>316</v>
      </c>
      <c r="BD20" t="s">
        <v>74</v>
      </c>
      <c r="BE20" t="s">
        <v>317</v>
      </c>
      <c r="BF20" t="str">
        <f>HYPERLINK("http://dx.doi.org/10.1017/S0954102091000366","http://dx.doi.org/10.1017/S0954102091000366")</f>
        <v>http://dx.doi.org/10.1017/S0954102091000366</v>
      </c>
      <c r="BG20" t="s">
        <v>74</v>
      </c>
      <c r="BH20" t="s">
        <v>74</v>
      </c>
      <c r="BI20">
        <v>8</v>
      </c>
      <c r="BJ20" t="s">
        <v>255</v>
      </c>
      <c r="BK20" t="s">
        <v>97</v>
      </c>
      <c r="BL20" t="s">
        <v>256</v>
      </c>
      <c r="BM20" t="s">
        <v>257</v>
      </c>
      <c r="BN20" t="s">
        <v>74</v>
      </c>
      <c r="BO20" t="s">
        <v>74</v>
      </c>
      <c r="BP20" t="s">
        <v>74</v>
      </c>
      <c r="BQ20" t="s">
        <v>74</v>
      </c>
      <c r="BR20" t="s">
        <v>100</v>
      </c>
      <c r="BS20" t="s">
        <v>318</v>
      </c>
      <c r="BT20" t="str">
        <f>HYPERLINK("https%3A%2F%2Fwww.webofscience.com%2Fwos%2Fwoscc%2Ffull-record%2FWOS:A1991GD35500009","View Full Record in Web of Science")</f>
        <v>View Full Record in Web of Science</v>
      </c>
    </row>
    <row r="21" spans="1:72" x14ac:dyDescent="0.15">
      <c r="A21" t="s">
        <v>72</v>
      </c>
      <c r="B21" t="s">
        <v>319</v>
      </c>
      <c r="C21" t="s">
        <v>74</v>
      </c>
      <c r="D21" t="s">
        <v>74</v>
      </c>
      <c r="E21" t="s">
        <v>74</v>
      </c>
      <c r="F21" t="s">
        <v>319</v>
      </c>
      <c r="G21" t="s">
        <v>74</v>
      </c>
      <c r="H21" t="s">
        <v>74</v>
      </c>
      <c r="I21" t="s">
        <v>320</v>
      </c>
      <c r="J21" t="s">
        <v>247</v>
      </c>
      <c r="K21" t="s">
        <v>74</v>
      </c>
      <c r="L21" t="s">
        <v>74</v>
      </c>
      <c r="M21" t="s">
        <v>77</v>
      </c>
      <c r="N21" t="s">
        <v>78</v>
      </c>
      <c r="O21" t="s">
        <v>74</v>
      </c>
      <c r="P21" t="s">
        <v>74</v>
      </c>
      <c r="Q21" t="s">
        <v>74</v>
      </c>
      <c r="R21" t="s">
        <v>74</v>
      </c>
      <c r="S21" t="s">
        <v>74</v>
      </c>
      <c r="T21" t="s">
        <v>321</v>
      </c>
      <c r="U21" t="s">
        <v>74</v>
      </c>
      <c r="V21" t="s">
        <v>322</v>
      </c>
      <c r="W21" t="s">
        <v>74</v>
      </c>
      <c r="X21" t="s">
        <v>74</v>
      </c>
      <c r="Y21" t="s">
        <v>323</v>
      </c>
      <c r="Z21" t="s">
        <v>74</v>
      </c>
      <c r="AA21" t="s">
        <v>74</v>
      </c>
      <c r="AB21" t="s">
        <v>74</v>
      </c>
      <c r="AC21" t="s">
        <v>74</v>
      </c>
      <c r="AD21" t="s">
        <v>74</v>
      </c>
      <c r="AE21" t="s">
        <v>74</v>
      </c>
      <c r="AF21" t="s">
        <v>74</v>
      </c>
      <c r="AG21">
        <v>0</v>
      </c>
      <c r="AH21">
        <v>2</v>
      </c>
      <c r="AI21">
        <v>2</v>
      </c>
      <c r="AJ21">
        <v>0</v>
      </c>
      <c r="AK21">
        <v>1</v>
      </c>
      <c r="AL21" t="s">
        <v>248</v>
      </c>
      <c r="AM21" t="s">
        <v>249</v>
      </c>
      <c r="AN21" t="s">
        <v>250</v>
      </c>
      <c r="AO21" t="s">
        <v>251</v>
      </c>
      <c r="AP21" t="s">
        <v>74</v>
      </c>
      <c r="AQ21" t="s">
        <v>74</v>
      </c>
      <c r="AR21" t="s">
        <v>252</v>
      </c>
      <c r="AS21" t="s">
        <v>253</v>
      </c>
      <c r="AT21" t="s">
        <v>220</v>
      </c>
      <c r="AU21">
        <v>1991</v>
      </c>
      <c r="AV21">
        <v>3</v>
      </c>
      <c r="AW21">
        <v>3</v>
      </c>
      <c r="AX21" t="s">
        <v>74</v>
      </c>
      <c r="AY21" t="s">
        <v>74</v>
      </c>
      <c r="AZ21" t="s">
        <v>74</v>
      </c>
      <c r="BA21" t="s">
        <v>74</v>
      </c>
      <c r="BB21">
        <v>317</v>
      </c>
      <c r="BC21">
        <v>321</v>
      </c>
      <c r="BD21" t="s">
        <v>74</v>
      </c>
      <c r="BE21" t="s">
        <v>324</v>
      </c>
      <c r="BF21" t="str">
        <f>HYPERLINK("http://dx.doi.org/10.1017/S0954102091000378","http://dx.doi.org/10.1017/S0954102091000378")</f>
        <v>http://dx.doi.org/10.1017/S0954102091000378</v>
      </c>
      <c r="BG21" t="s">
        <v>74</v>
      </c>
      <c r="BH21" t="s">
        <v>74</v>
      </c>
      <c r="BI21">
        <v>5</v>
      </c>
      <c r="BJ21" t="s">
        <v>255</v>
      </c>
      <c r="BK21" t="s">
        <v>97</v>
      </c>
      <c r="BL21" t="s">
        <v>256</v>
      </c>
      <c r="BM21" t="s">
        <v>257</v>
      </c>
      <c r="BN21" t="s">
        <v>74</v>
      </c>
      <c r="BO21" t="s">
        <v>74</v>
      </c>
      <c r="BP21" t="s">
        <v>74</v>
      </c>
      <c r="BQ21" t="s">
        <v>74</v>
      </c>
      <c r="BR21" t="s">
        <v>100</v>
      </c>
      <c r="BS21" t="s">
        <v>325</v>
      </c>
      <c r="BT21" t="str">
        <f>HYPERLINK("https%3A%2F%2Fwww.webofscience.com%2Fwos%2Fwoscc%2Ffull-record%2FWOS:A1991GD35500010","View Full Record in Web of Science")</f>
        <v>View Full Record in Web of Science</v>
      </c>
    </row>
    <row r="22" spans="1:72" x14ac:dyDescent="0.15">
      <c r="A22" t="s">
        <v>72</v>
      </c>
      <c r="B22" t="s">
        <v>326</v>
      </c>
      <c r="C22" t="s">
        <v>74</v>
      </c>
      <c r="D22" t="s">
        <v>74</v>
      </c>
      <c r="E22" t="s">
        <v>74</v>
      </c>
      <c r="F22" t="s">
        <v>326</v>
      </c>
      <c r="G22" t="s">
        <v>74</v>
      </c>
      <c r="H22" t="s">
        <v>74</v>
      </c>
      <c r="I22" t="s">
        <v>327</v>
      </c>
      <c r="J22" t="s">
        <v>247</v>
      </c>
      <c r="K22" t="s">
        <v>74</v>
      </c>
      <c r="L22" t="s">
        <v>74</v>
      </c>
      <c r="M22" t="s">
        <v>77</v>
      </c>
      <c r="N22" t="s">
        <v>78</v>
      </c>
      <c r="O22" t="s">
        <v>74</v>
      </c>
      <c r="P22" t="s">
        <v>74</v>
      </c>
      <c r="Q22" t="s">
        <v>74</v>
      </c>
      <c r="R22" t="s">
        <v>74</v>
      </c>
      <c r="S22" t="s">
        <v>74</v>
      </c>
      <c r="T22" t="s">
        <v>328</v>
      </c>
      <c r="U22" t="s">
        <v>74</v>
      </c>
      <c r="V22" t="s">
        <v>329</v>
      </c>
      <c r="W22" t="s">
        <v>74</v>
      </c>
      <c r="X22" t="s">
        <v>74</v>
      </c>
      <c r="Y22" t="s">
        <v>74</v>
      </c>
      <c r="Z22" t="s">
        <v>74</v>
      </c>
      <c r="AA22" t="s">
        <v>74</v>
      </c>
      <c r="AB22" t="s">
        <v>74</v>
      </c>
      <c r="AC22" t="s">
        <v>74</v>
      </c>
      <c r="AD22" t="s">
        <v>74</v>
      </c>
      <c r="AE22" t="s">
        <v>74</v>
      </c>
      <c r="AF22" t="s">
        <v>74</v>
      </c>
      <c r="AG22">
        <v>0</v>
      </c>
      <c r="AH22">
        <v>25</v>
      </c>
      <c r="AI22">
        <v>30</v>
      </c>
      <c r="AJ22">
        <v>0</v>
      </c>
      <c r="AK22">
        <v>0</v>
      </c>
      <c r="AL22" t="s">
        <v>248</v>
      </c>
      <c r="AM22" t="s">
        <v>249</v>
      </c>
      <c r="AN22" t="s">
        <v>250</v>
      </c>
      <c r="AO22" t="s">
        <v>251</v>
      </c>
      <c r="AP22" t="s">
        <v>74</v>
      </c>
      <c r="AQ22" t="s">
        <v>74</v>
      </c>
      <c r="AR22" t="s">
        <v>252</v>
      </c>
      <c r="AS22" t="s">
        <v>253</v>
      </c>
      <c r="AT22" t="s">
        <v>220</v>
      </c>
      <c r="AU22">
        <v>1991</v>
      </c>
      <c r="AV22">
        <v>3</v>
      </c>
      <c r="AW22">
        <v>3</v>
      </c>
      <c r="AX22" t="s">
        <v>74</v>
      </c>
      <c r="AY22" t="s">
        <v>74</v>
      </c>
      <c r="AZ22" t="s">
        <v>74</v>
      </c>
      <c r="BA22" t="s">
        <v>74</v>
      </c>
      <c r="BB22">
        <v>323</v>
      </c>
      <c r="BC22">
        <v>330</v>
      </c>
      <c r="BD22" t="s">
        <v>74</v>
      </c>
      <c r="BE22" t="s">
        <v>330</v>
      </c>
      <c r="BF22" t="str">
        <f>HYPERLINK("http://dx.doi.org/10.1017/S095410209100038X","http://dx.doi.org/10.1017/S095410209100038X")</f>
        <v>http://dx.doi.org/10.1017/S095410209100038X</v>
      </c>
      <c r="BG22" t="s">
        <v>74</v>
      </c>
      <c r="BH22" t="s">
        <v>74</v>
      </c>
      <c r="BI22">
        <v>8</v>
      </c>
      <c r="BJ22" t="s">
        <v>255</v>
      </c>
      <c r="BK22" t="s">
        <v>97</v>
      </c>
      <c r="BL22" t="s">
        <v>256</v>
      </c>
      <c r="BM22" t="s">
        <v>257</v>
      </c>
      <c r="BN22" t="s">
        <v>74</v>
      </c>
      <c r="BO22" t="s">
        <v>74</v>
      </c>
      <c r="BP22" t="s">
        <v>74</v>
      </c>
      <c r="BQ22" t="s">
        <v>74</v>
      </c>
      <c r="BR22" t="s">
        <v>100</v>
      </c>
      <c r="BS22" t="s">
        <v>331</v>
      </c>
      <c r="BT22" t="str">
        <f>HYPERLINK("https%3A%2F%2Fwww.webofscience.com%2Fwos%2Fwoscc%2Ffull-record%2FWOS:A1991GD35500011","View Full Record in Web of Science")</f>
        <v>View Full Record in Web of Science</v>
      </c>
    </row>
    <row r="23" spans="1:72" x14ac:dyDescent="0.15">
      <c r="A23" t="s">
        <v>72</v>
      </c>
      <c r="B23" t="s">
        <v>332</v>
      </c>
      <c r="C23" t="s">
        <v>74</v>
      </c>
      <c r="D23" t="s">
        <v>74</v>
      </c>
      <c r="E23" t="s">
        <v>74</v>
      </c>
      <c r="F23" t="s">
        <v>332</v>
      </c>
      <c r="G23" t="s">
        <v>74</v>
      </c>
      <c r="H23" t="s">
        <v>74</v>
      </c>
      <c r="I23" t="s">
        <v>333</v>
      </c>
      <c r="J23" t="s">
        <v>247</v>
      </c>
      <c r="K23" t="s">
        <v>74</v>
      </c>
      <c r="L23" t="s">
        <v>74</v>
      </c>
      <c r="M23" t="s">
        <v>77</v>
      </c>
      <c r="N23" t="s">
        <v>334</v>
      </c>
      <c r="O23" t="s">
        <v>74</v>
      </c>
      <c r="P23" t="s">
        <v>74</v>
      </c>
      <c r="Q23" t="s">
        <v>74</v>
      </c>
      <c r="R23" t="s">
        <v>74</v>
      </c>
      <c r="S23" t="s">
        <v>74</v>
      </c>
      <c r="T23" t="s">
        <v>74</v>
      </c>
      <c r="U23" t="s">
        <v>74</v>
      </c>
      <c r="V23" t="s">
        <v>74</v>
      </c>
      <c r="W23" t="s">
        <v>74</v>
      </c>
      <c r="X23" t="s">
        <v>74</v>
      </c>
      <c r="Y23" t="s">
        <v>335</v>
      </c>
      <c r="Z23" t="s">
        <v>74</v>
      </c>
      <c r="AA23" t="s">
        <v>74</v>
      </c>
      <c r="AB23" t="s">
        <v>74</v>
      </c>
      <c r="AC23" t="s">
        <v>74</v>
      </c>
      <c r="AD23" t="s">
        <v>74</v>
      </c>
      <c r="AE23" t="s">
        <v>74</v>
      </c>
      <c r="AF23" t="s">
        <v>74</v>
      </c>
      <c r="AG23">
        <v>0</v>
      </c>
      <c r="AH23">
        <v>37</v>
      </c>
      <c r="AI23">
        <v>41</v>
      </c>
      <c r="AJ23">
        <v>0</v>
      </c>
      <c r="AK23">
        <v>2</v>
      </c>
      <c r="AL23" t="s">
        <v>248</v>
      </c>
      <c r="AM23" t="s">
        <v>249</v>
      </c>
      <c r="AN23" t="s">
        <v>250</v>
      </c>
      <c r="AO23" t="s">
        <v>251</v>
      </c>
      <c r="AP23" t="s">
        <v>74</v>
      </c>
      <c r="AQ23" t="s">
        <v>74</v>
      </c>
      <c r="AR23" t="s">
        <v>252</v>
      </c>
      <c r="AS23" t="s">
        <v>253</v>
      </c>
      <c r="AT23" t="s">
        <v>220</v>
      </c>
      <c r="AU23">
        <v>1991</v>
      </c>
      <c r="AV23">
        <v>3</v>
      </c>
      <c r="AW23">
        <v>3</v>
      </c>
      <c r="AX23" t="s">
        <v>74</v>
      </c>
      <c r="AY23" t="s">
        <v>74</v>
      </c>
      <c r="AZ23" t="s">
        <v>74</v>
      </c>
      <c r="BA23" t="s">
        <v>74</v>
      </c>
      <c r="BB23">
        <v>331</v>
      </c>
      <c r="BC23">
        <v>332</v>
      </c>
      <c r="BD23" t="s">
        <v>74</v>
      </c>
      <c r="BE23" t="s">
        <v>336</v>
      </c>
      <c r="BF23" t="str">
        <f>HYPERLINK("http://dx.doi.org/10.1017/S0954102091000391","http://dx.doi.org/10.1017/S0954102091000391")</f>
        <v>http://dx.doi.org/10.1017/S0954102091000391</v>
      </c>
      <c r="BG23" t="s">
        <v>74</v>
      </c>
      <c r="BH23" t="s">
        <v>74</v>
      </c>
      <c r="BI23">
        <v>2</v>
      </c>
      <c r="BJ23" t="s">
        <v>255</v>
      </c>
      <c r="BK23" t="s">
        <v>97</v>
      </c>
      <c r="BL23" t="s">
        <v>256</v>
      </c>
      <c r="BM23" t="s">
        <v>257</v>
      </c>
      <c r="BN23" t="s">
        <v>74</v>
      </c>
      <c r="BO23" t="s">
        <v>74</v>
      </c>
      <c r="BP23" t="s">
        <v>74</v>
      </c>
      <c r="BQ23" t="s">
        <v>74</v>
      </c>
      <c r="BR23" t="s">
        <v>100</v>
      </c>
      <c r="BS23" t="s">
        <v>337</v>
      </c>
      <c r="BT23" t="str">
        <f>HYPERLINK("https%3A%2F%2Fwww.webofscience.com%2Fwos%2Fwoscc%2Ffull-record%2FWOS:A1991GD35500012","View Full Record in Web of Science")</f>
        <v>View Full Record in Web of Science</v>
      </c>
    </row>
    <row r="24" spans="1:72" x14ac:dyDescent="0.15">
      <c r="A24" t="s">
        <v>72</v>
      </c>
      <c r="B24" t="s">
        <v>338</v>
      </c>
      <c r="C24" t="s">
        <v>74</v>
      </c>
      <c r="D24" t="s">
        <v>74</v>
      </c>
      <c r="E24" t="s">
        <v>74</v>
      </c>
      <c r="F24" t="s">
        <v>338</v>
      </c>
      <c r="G24" t="s">
        <v>74</v>
      </c>
      <c r="H24" t="s">
        <v>74</v>
      </c>
      <c r="I24" t="s">
        <v>339</v>
      </c>
      <c r="J24" t="s">
        <v>247</v>
      </c>
      <c r="K24" t="s">
        <v>74</v>
      </c>
      <c r="L24" t="s">
        <v>74</v>
      </c>
      <c r="M24" t="s">
        <v>77</v>
      </c>
      <c r="N24" t="s">
        <v>78</v>
      </c>
      <c r="O24" t="s">
        <v>74</v>
      </c>
      <c r="P24" t="s">
        <v>74</v>
      </c>
      <c r="Q24" t="s">
        <v>74</v>
      </c>
      <c r="R24" t="s">
        <v>74</v>
      </c>
      <c r="S24" t="s">
        <v>74</v>
      </c>
      <c r="T24" t="s">
        <v>340</v>
      </c>
      <c r="U24" t="s">
        <v>74</v>
      </c>
      <c r="V24" t="s">
        <v>341</v>
      </c>
      <c r="W24" t="s">
        <v>74</v>
      </c>
      <c r="X24" t="s">
        <v>74</v>
      </c>
      <c r="Y24" t="s">
        <v>342</v>
      </c>
      <c r="Z24" t="s">
        <v>74</v>
      </c>
      <c r="AA24" t="s">
        <v>74</v>
      </c>
      <c r="AB24" t="s">
        <v>343</v>
      </c>
      <c r="AC24" t="s">
        <v>74</v>
      </c>
      <c r="AD24" t="s">
        <v>74</v>
      </c>
      <c r="AE24" t="s">
        <v>74</v>
      </c>
      <c r="AF24" t="s">
        <v>74</v>
      </c>
      <c r="AG24">
        <v>0</v>
      </c>
      <c r="AH24">
        <v>5</v>
      </c>
      <c r="AI24">
        <v>5</v>
      </c>
      <c r="AJ24">
        <v>0</v>
      </c>
      <c r="AK24">
        <v>2</v>
      </c>
      <c r="AL24" t="s">
        <v>248</v>
      </c>
      <c r="AM24" t="s">
        <v>249</v>
      </c>
      <c r="AN24" t="s">
        <v>250</v>
      </c>
      <c r="AO24" t="s">
        <v>251</v>
      </c>
      <c r="AP24" t="s">
        <v>74</v>
      </c>
      <c r="AQ24" t="s">
        <v>74</v>
      </c>
      <c r="AR24" t="s">
        <v>252</v>
      </c>
      <c r="AS24" t="s">
        <v>253</v>
      </c>
      <c r="AT24" t="s">
        <v>220</v>
      </c>
      <c r="AU24">
        <v>1991</v>
      </c>
      <c r="AV24">
        <v>3</v>
      </c>
      <c r="AW24">
        <v>3</v>
      </c>
      <c r="AX24" t="s">
        <v>74</v>
      </c>
      <c r="AY24" t="s">
        <v>74</v>
      </c>
      <c r="AZ24" t="s">
        <v>74</v>
      </c>
      <c r="BA24" t="s">
        <v>74</v>
      </c>
      <c r="BB24">
        <v>333</v>
      </c>
      <c r="BC24">
        <v>338</v>
      </c>
      <c r="BD24" t="s">
        <v>74</v>
      </c>
      <c r="BE24" t="s">
        <v>344</v>
      </c>
      <c r="BF24" t="str">
        <f>HYPERLINK("http://dx.doi.org/10.1017/S0954102091000408","http://dx.doi.org/10.1017/S0954102091000408")</f>
        <v>http://dx.doi.org/10.1017/S0954102091000408</v>
      </c>
      <c r="BG24" t="s">
        <v>74</v>
      </c>
      <c r="BH24" t="s">
        <v>74</v>
      </c>
      <c r="BI24">
        <v>6</v>
      </c>
      <c r="BJ24" t="s">
        <v>255</v>
      </c>
      <c r="BK24" t="s">
        <v>97</v>
      </c>
      <c r="BL24" t="s">
        <v>256</v>
      </c>
      <c r="BM24" t="s">
        <v>257</v>
      </c>
      <c r="BN24" t="s">
        <v>74</v>
      </c>
      <c r="BO24" t="s">
        <v>147</v>
      </c>
      <c r="BP24" t="s">
        <v>74</v>
      </c>
      <c r="BQ24" t="s">
        <v>74</v>
      </c>
      <c r="BR24" t="s">
        <v>100</v>
      </c>
      <c r="BS24" t="s">
        <v>345</v>
      </c>
      <c r="BT24" t="str">
        <f>HYPERLINK("https%3A%2F%2Fwww.webofscience.com%2Fwos%2Fwoscc%2Ffull-record%2FWOS:A1991GD35500013","View Full Record in Web of Science")</f>
        <v>View Full Record in Web of Science</v>
      </c>
    </row>
    <row r="25" spans="1:72" x14ac:dyDescent="0.15">
      <c r="A25" t="s">
        <v>72</v>
      </c>
      <c r="B25" t="s">
        <v>346</v>
      </c>
      <c r="C25" t="s">
        <v>74</v>
      </c>
      <c r="D25" t="s">
        <v>74</v>
      </c>
      <c r="E25" t="s">
        <v>74</v>
      </c>
      <c r="F25" t="s">
        <v>346</v>
      </c>
      <c r="G25" t="s">
        <v>74</v>
      </c>
      <c r="H25" t="s">
        <v>74</v>
      </c>
      <c r="I25" t="s">
        <v>347</v>
      </c>
      <c r="J25" t="s">
        <v>348</v>
      </c>
      <c r="K25" t="s">
        <v>74</v>
      </c>
      <c r="L25" t="s">
        <v>74</v>
      </c>
      <c r="M25" t="s">
        <v>77</v>
      </c>
      <c r="N25" t="s">
        <v>78</v>
      </c>
      <c r="O25" t="s">
        <v>74</v>
      </c>
      <c r="P25" t="s">
        <v>74</v>
      </c>
      <c r="Q25" t="s">
        <v>74</v>
      </c>
      <c r="R25" t="s">
        <v>74</v>
      </c>
      <c r="S25" t="s">
        <v>74</v>
      </c>
      <c r="T25" t="s">
        <v>349</v>
      </c>
      <c r="U25" t="s">
        <v>350</v>
      </c>
      <c r="V25" t="s">
        <v>351</v>
      </c>
      <c r="W25" t="s">
        <v>352</v>
      </c>
      <c r="X25" t="s">
        <v>353</v>
      </c>
      <c r="Y25" t="s">
        <v>354</v>
      </c>
      <c r="Z25" t="s">
        <v>74</v>
      </c>
      <c r="AA25" t="s">
        <v>74</v>
      </c>
      <c r="AB25" t="s">
        <v>74</v>
      </c>
      <c r="AC25" t="s">
        <v>74</v>
      </c>
      <c r="AD25" t="s">
        <v>74</v>
      </c>
      <c r="AE25" t="s">
        <v>74</v>
      </c>
      <c r="AF25" t="s">
        <v>74</v>
      </c>
      <c r="AG25">
        <v>43</v>
      </c>
      <c r="AH25">
        <v>90</v>
      </c>
      <c r="AI25">
        <v>97</v>
      </c>
      <c r="AJ25">
        <v>0</v>
      </c>
      <c r="AK25">
        <v>15</v>
      </c>
      <c r="AL25" t="s">
        <v>214</v>
      </c>
      <c r="AM25" t="s">
        <v>215</v>
      </c>
      <c r="AN25" t="s">
        <v>216</v>
      </c>
      <c r="AO25" t="s">
        <v>355</v>
      </c>
      <c r="AP25" t="s">
        <v>74</v>
      </c>
      <c r="AQ25" t="s">
        <v>74</v>
      </c>
      <c r="AR25" t="s">
        <v>356</v>
      </c>
      <c r="AS25" t="s">
        <v>357</v>
      </c>
      <c r="AT25" t="s">
        <v>220</v>
      </c>
      <c r="AU25">
        <v>1991</v>
      </c>
      <c r="AV25">
        <v>156</v>
      </c>
      <c r="AW25">
        <v>4</v>
      </c>
      <c r="AX25" t="s">
        <v>74</v>
      </c>
      <c r="AY25" t="s">
        <v>74</v>
      </c>
      <c r="AZ25" t="s">
        <v>74</v>
      </c>
      <c r="BA25" t="s">
        <v>74</v>
      </c>
      <c r="BB25">
        <v>255</v>
      </c>
      <c r="BC25">
        <v>262</v>
      </c>
      <c r="BD25" t="s">
        <v>74</v>
      </c>
      <c r="BE25" t="s">
        <v>358</v>
      </c>
      <c r="BF25" t="str">
        <f>HYPERLINK("http://dx.doi.org/10.1007/BF00262994","http://dx.doi.org/10.1007/BF00262994")</f>
        <v>http://dx.doi.org/10.1007/BF00262994</v>
      </c>
      <c r="BG25" t="s">
        <v>74</v>
      </c>
      <c r="BH25" t="s">
        <v>74</v>
      </c>
      <c r="BI25">
        <v>8</v>
      </c>
      <c r="BJ25" t="s">
        <v>359</v>
      </c>
      <c r="BK25" t="s">
        <v>97</v>
      </c>
      <c r="BL25" t="s">
        <v>359</v>
      </c>
      <c r="BM25" t="s">
        <v>360</v>
      </c>
      <c r="BN25">
        <v>1793333</v>
      </c>
      <c r="BO25" t="s">
        <v>74</v>
      </c>
      <c r="BP25" t="s">
        <v>74</v>
      </c>
      <c r="BQ25" t="s">
        <v>74</v>
      </c>
      <c r="BR25" t="s">
        <v>100</v>
      </c>
      <c r="BS25" t="s">
        <v>361</v>
      </c>
      <c r="BT25" t="str">
        <f>HYPERLINK("https%3A%2F%2Fwww.webofscience.com%2Fwos%2Fwoscc%2Ffull-record%2FWOS:A1991GF33100003","View Full Record in Web of Science")</f>
        <v>View Full Record in Web of Science</v>
      </c>
    </row>
    <row r="26" spans="1:72" x14ac:dyDescent="0.15">
      <c r="A26" t="s">
        <v>72</v>
      </c>
      <c r="B26" t="s">
        <v>362</v>
      </c>
      <c r="C26" t="s">
        <v>74</v>
      </c>
      <c r="D26" t="s">
        <v>74</v>
      </c>
      <c r="E26" t="s">
        <v>74</v>
      </c>
      <c r="F26" t="s">
        <v>362</v>
      </c>
      <c r="G26" t="s">
        <v>74</v>
      </c>
      <c r="H26" t="s">
        <v>74</v>
      </c>
      <c r="I26" t="s">
        <v>363</v>
      </c>
      <c r="J26" t="s">
        <v>364</v>
      </c>
      <c r="K26" t="s">
        <v>74</v>
      </c>
      <c r="L26" t="s">
        <v>74</v>
      </c>
      <c r="M26" t="s">
        <v>77</v>
      </c>
      <c r="N26" t="s">
        <v>78</v>
      </c>
      <c r="O26" t="s">
        <v>74</v>
      </c>
      <c r="P26" t="s">
        <v>74</v>
      </c>
      <c r="Q26" t="s">
        <v>74</v>
      </c>
      <c r="R26" t="s">
        <v>74</v>
      </c>
      <c r="S26" t="s">
        <v>74</v>
      </c>
      <c r="T26" t="s">
        <v>365</v>
      </c>
      <c r="U26" t="s">
        <v>366</v>
      </c>
      <c r="V26" t="s">
        <v>367</v>
      </c>
      <c r="W26" t="s">
        <v>368</v>
      </c>
      <c r="X26" t="s">
        <v>369</v>
      </c>
      <c r="Y26" t="s">
        <v>370</v>
      </c>
      <c r="Z26" t="s">
        <v>74</v>
      </c>
      <c r="AA26" t="s">
        <v>371</v>
      </c>
      <c r="AB26" t="s">
        <v>372</v>
      </c>
      <c r="AC26" t="s">
        <v>74</v>
      </c>
      <c r="AD26" t="s">
        <v>74</v>
      </c>
      <c r="AE26" t="s">
        <v>74</v>
      </c>
      <c r="AF26" t="s">
        <v>74</v>
      </c>
      <c r="AG26">
        <v>93</v>
      </c>
      <c r="AH26">
        <v>77</v>
      </c>
      <c r="AI26">
        <v>77</v>
      </c>
      <c r="AJ26">
        <v>0</v>
      </c>
      <c r="AK26">
        <v>6</v>
      </c>
      <c r="AL26" t="s">
        <v>373</v>
      </c>
      <c r="AM26" t="s">
        <v>374</v>
      </c>
      <c r="AN26" t="s">
        <v>375</v>
      </c>
      <c r="AO26" t="s">
        <v>376</v>
      </c>
      <c r="AP26" t="s">
        <v>74</v>
      </c>
      <c r="AQ26" t="s">
        <v>74</v>
      </c>
      <c r="AR26" t="s">
        <v>377</v>
      </c>
      <c r="AS26" t="s">
        <v>378</v>
      </c>
      <c r="AT26" t="s">
        <v>220</v>
      </c>
      <c r="AU26">
        <v>1991</v>
      </c>
      <c r="AV26">
        <v>38</v>
      </c>
      <c r="AW26">
        <v>4</v>
      </c>
      <c r="AX26" t="s">
        <v>74</v>
      </c>
      <c r="AY26" t="s">
        <v>74</v>
      </c>
      <c r="AZ26" t="s">
        <v>74</v>
      </c>
      <c r="BA26" t="s">
        <v>74</v>
      </c>
      <c r="BB26">
        <v>425</v>
      </c>
      <c r="BC26">
        <v>455</v>
      </c>
      <c r="BD26" t="s">
        <v>74</v>
      </c>
      <c r="BE26" t="s">
        <v>379</v>
      </c>
      <c r="BF26" t="str">
        <f>HYPERLINK("http://dx.doi.org/10.1080/08120099108727982","http://dx.doi.org/10.1080/08120099108727982")</f>
        <v>http://dx.doi.org/10.1080/08120099108727982</v>
      </c>
      <c r="BG26" t="s">
        <v>74</v>
      </c>
      <c r="BH26" t="s">
        <v>74</v>
      </c>
      <c r="BI26">
        <v>31</v>
      </c>
      <c r="BJ26" t="s">
        <v>380</v>
      </c>
      <c r="BK26" t="s">
        <v>97</v>
      </c>
      <c r="BL26" t="s">
        <v>381</v>
      </c>
      <c r="BM26" t="s">
        <v>382</v>
      </c>
      <c r="BN26" t="s">
        <v>74</v>
      </c>
      <c r="BO26" t="s">
        <v>74</v>
      </c>
      <c r="BP26" t="s">
        <v>74</v>
      </c>
      <c r="BQ26" t="s">
        <v>74</v>
      </c>
      <c r="BR26" t="s">
        <v>100</v>
      </c>
      <c r="BS26" t="s">
        <v>383</v>
      </c>
      <c r="BT26" t="str">
        <f>HYPERLINK("https%3A%2F%2Fwww.webofscience.com%2Fwos%2Fwoscc%2Ffull-record%2FWOS:A1991GP10400004","View Full Record in Web of Science")</f>
        <v>View Full Record in Web of Science</v>
      </c>
    </row>
    <row r="27" spans="1:72" x14ac:dyDescent="0.15">
      <c r="A27" t="s">
        <v>72</v>
      </c>
      <c r="B27" t="s">
        <v>384</v>
      </c>
      <c r="C27" t="s">
        <v>74</v>
      </c>
      <c r="D27" t="s">
        <v>74</v>
      </c>
      <c r="E27" t="s">
        <v>74</v>
      </c>
      <c r="F27" t="s">
        <v>384</v>
      </c>
      <c r="G27" t="s">
        <v>74</v>
      </c>
      <c r="H27" t="s">
        <v>74</v>
      </c>
      <c r="I27" t="s">
        <v>385</v>
      </c>
      <c r="J27" t="s">
        <v>386</v>
      </c>
      <c r="K27" t="s">
        <v>74</v>
      </c>
      <c r="L27" t="s">
        <v>74</v>
      </c>
      <c r="M27" t="s">
        <v>77</v>
      </c>
      <c r="N27" t="s">
        <v>387</v>
      </c>
      <c r="O27" t="s">
        <v>74</v>
      </c>
      <c r="P27" t="s">
        <v>74</v>
      </c>
      <c r="Q27" t="s">
        <v>74</v>
      </c>
      <c r="R27" t="s">
        <v>74</v>
      </c>
      <c r="S27" t="s">
        <v>74</v>
      </c>
      <c r="T27" t="s">
        <v>74</v>
      </c>
      <c r="U27" t="s">
        <v>74</v>
      </c>
      <c r="V27" t="s">
        <v>388</v>
      </c>
      <c r="W27" t="s">
        <v>74</v>
      </c>
      <c r="X27" t="s">
        <v>74</v>
      </c>
      <c r="Y27" t="s">
        <v>74</v>
      </c>
      <c r="Z27" t="s">
        <v>74</v>
      </c>
      <c r="AA27" t="s">
        <v>74</v>
      </c>
      <c r="AB27" t="s">
        <v>74</v>
      </c>
      <c r="AC27" t="s">
        <v>74</v>
      </c>
      <c r="AD27" t="s">
        <v>74</v>
      </c>
      <c r="AE27" t="s">
        <v>74</v>
      </c>
      <c r="AF27" t="s">
        <v>74</v>
      </c>
      <c r="AG27">
        <v>1</v>
      </c>
      <c r="AH27">
        <v>5</v>
      </c>
      <c r="AI27">
        <v>7</v>
      </c>
      <c r="AJ27">
        <v>0</v>
      </c>
      <c r="AK27">
        <v>0</v>
      </c>
      <c r="AL27" t="s">
        <v>389</v>
      </c>
      <c r="AM27" t="s">
        <v>390</v>
      </c>
      <c r="AN27" t="s">
        <v>391</v>
      </c>
      <c r="AO27" t="s">
        <v>392</v>
      </c>
      <c r="AP27" t="s">
        <v>74</v>
      </c>
      <c r="AQ27" t="s">
        <v>74</v>
      </c>
      <c r="AR27" t="s">
        <v>386</v>
      </c>
      <c r="AS27" t="s">
        <v>393</v>
      </c>
      <c r="AT27" t="s">
        <v>394</v>
      </c>
      <c r="AU27">
        <v>1991</v>
      </c>
      <c r="AV27">
        <v>94</v>
      </c>
      <c r="AW27">
        <v>3</v>
      </c>
      <c r="AX27" t="s">
        <v>74</v>
      </c>
      <c r="AY27" t="s">
        <v>74</v>
      </c>
      <c r="AZ27" t="s">
        <v>74</v>
      </c>
      <c r="BA27" t="s">
        <v>74</v>
      </c>
      <c r="BB27">
        <v>315</v>
      </c>
      <c r="BC27">
        <v>320</v>
      </c>
      <c r="BD27" t="s">
        <v>74</v>
      </c>
      <c r="BE27" t="s">
        <v>74</v>
      </c>
      <c r="BF27" t="s">
        <v>74</v>
      </c>
      <c r="BG27" t="s">
        <v>74</v>
      </c>
      <c r="BH27" t="s">
        <v>74</v>
      </c>
      <c r="BI27">
        <v>6</v>
      </c>
      <c r="BJ27" t="s">
        <v>395</v>
      </c>
      <c r="BK27" t="s">
        <v>97</v>
      </c>
      <c r="BL27" t="s">
        <v>395</v>
      </c>
      <c r="BM27" t="s">
        <v>396</v>
      </c>
      <c r="BN27" t="s">
        <v>74</v>
      </c>
      <c r="BO27" t="s">
        <v>74</v>
      </c>
      <c r="BP27" t="s">
        <v>74</v>
      </c>
      <c r="BQ27" t="s">
        <v>74</v>
      </c>
      <c r="BR27" t="s">
        <v>100</v>
      </c>
      <c r="BS27" t="s">
        <v>397</v>
      </c>
      <c r="BT27" t="str">
        <f>HYPERLINK("https%3A%2F%2Fwww.webofscience.com%2Fwos%2Fwoscc%2Ffull-record%2FWOS:A1991GH06200013","View Full Record in Web of Science")</f>
        <v>View Full Record in Web of Science</v>
      </c>
    </row>
    <row r="28" spans="1:72" x14ac:dyDescent="0.15">
      <c r="A28" t="s">
        <v>72</v>
      </c>
      <c r="B28" t="s">
        <v>398</v>
      </c>
      <c r="C28" t="s">
        <v>74</v>
      </c>
      <c r="D28" t="s">
        <v>74</v>
      </c>
      <c r="E28" t="s">
        <v>74</v>
      </c>
      <c r="F28" t="s">
        <v>398</v>
      </c>
      <c r="G28" t="s">
        <v>74</v>
      </c>
      <c r="H28" t="s">
        <v>74</v>
      </c>
      <c r="I28" t="s">
        <v>399</v>
      </c>
      <c r="J28" t="s">
        <v>400</v>
      </c>
      <c r="K28" t="s">
        <v>74</v>
      </c>
      <c r="L28" t="s">
        <v>74</v>
      </c>
      <c r="M28" t="s">
        <v>77</v>
      </c>
      <c r="N28" t="s">
        <v>401</v>
      </c>
      <c r="O28" t="s">
        <v>402</v>
      </c>
      <c r="P28" t="s">
        <v>403</v>
      </c>
      <c r="Q28" t="s">
        <v>404</v>
      </c>
      <c r="R28" t="s">
        <v>74</v>
      </c>
      <c r="S28" t="s">
        <v>405</v>
      </c>
      <c r="T28" t="s">
        <v>74</v>
      </c>
      <c r="U28" t="s">
        <v>406</v>
      </c>
      <c r="V28" t="s">
        <v>407</v>
      </c>
      <c r="W28" t="s">
        <v>74</v>
      </c>
      <c r="X28" t="s">
        <v>74</v>
      </c>
      <c r="Y28" t="s">
        <v>408</v>
      </c>
      <c r="Z28" t="s">
        <v>74</v>
      </c>
      <c r="AA28" t="s">
        <v>74</v>
      </c>
      <c r="AB28" t="s">
        <v>74</v>
      </c>
      <c r="AC28" t="s">
        <v>74</v>
      </c>
      <c r="AD28" t="s">
        <v>74</v>
      </c>
      <c r="AE28" t="s">
        <v>74</v>
      </c>
      <c r="AF28" t="s">
        <v>74</v>
      </c>
      <c r="AG28">
        <v>38</v>
      </c>
      <c r="AH28">
        <v>42</v>
      </c>
      <c r="AI28">
        <v>43</v>
      </c>
      <c r="AJ28">
        <v>0</v>
      </c>
      <c r="AK28">
        <v>1</v>
      </c>
      <c r="AL28" t="s">
        <v>409</v>
      </c>
      <c r="AM28" t="s">
        <v>410</v>
      </c>
      <c r="AN28" t="s">
        <v>411</v>
      </c>
      <c r="AO28" t="s">
        <v>412</v>
      </c>
      <c r="AP28" t="s">
        <v>74</v>
      </c>
      <c r="AQ28" t="s">
        <v>74</v>
      </c>
      <c r="AR28" t="s">
        <v>413</v>
      </c>
      <c r="AS28" t="s">
        <v>414</v>
      </c>
      <c r="AT28" t="s">
        <v>220</v>
      </c>
      <c r="AU28">
        <v>1991</v>
      </c>
      <c r="AV28">
        <v>49</v>
      </c>
      <c r="AW28" t="s">
        <v>415</v>
      </c>
      <c r="AX28" t="s">
        <v>74</v>
      </c>
      <c r="AY28" t="s">
        <v>74</v>
      </c>
      <c r="AZ28" t="s">
        <v>74</v>
      </c>
      <c r="BA28" t="s">
        <v>74</v>
      </c>
      <c r="BB28">
        <v>349</v>
      </c>
      <c r="BC28">
        <v>361</v>
      </c>
      <c r="BD28" t="s">
        <v>74</v>
      </c>
      <c r="BE28" t="s">
        <v>74</v>
      </c>
      <c r="BF28" t="s">
        <v>74</v>
      </c>
      <c r="BG28" t="s">
        <v>74</v>
      </c>
      <c r="BH28" t="s">
        <v>74</v>
      </c>
      <c r="BI28">
        <v>13</v>
      </c>
      <c r="BJ28" t="s">
        <v>416</v>
      </c>
      <c r="BK28" t="s">
        <v>417</v>
      </c>
      <c r="BL28" t="s">
        <v>416</v>
      </c>
      <c r="BM28" t="s">
        <v>418</v>
      </c>
      <c r="BN28" t="s">
        <v>74</v>
      </c>
      <c r="BO28" t="s">
        <v>74</v>
      </c>
      <c r="BP28" t="s">
        <v>74</v>
      </c>
      <c r="BQ28" t="s">
        <v>74</v>
      </c>
      <c r="BR28" t="s">
        <v>100</v>
      </c>
      <c r="BS28" t="s">
        <v>419</v>
      </c>
      <c r="BT28" t="str">
        <f>HYPERLINK("https%3A%2F%2Fwww.webofscience.com%2Fwos%2Fwoscc%2Ffull-record%2FWOS:A1991HC56800032","View Full Record in Web of Science")</f>
        <v>View Full Record in Web of Science</v>
      </c>
    </row>
    <row r="29" spans="1:72" x14ac:dyDescent="0.15">
      <c r="A29" t="s">
        <v>72</v>
      </c>
      <c r="B29" t="s">
        <v>420</v>
      </c>
      <c r="C29" t="s">
        <v>74</v>
      </c>
      <c r="D29" t="s">
        <v>74</v>
      </c>
      <c r="E29" t="s">
        <v>74</v>
      </c>
      <c r="F29" t="s">
        <v>420</v>
      </c>
      <c r="G29" t="s">
        <v>74</v>
      </c>
      <c r="H29" t="s">
        <v>74</v>
      </c>
      <c r="I29" t="s">
        <v>421</v>
      </c>
      <c r="J29" t="s">
        <v>400</v>
      </c>
      <c r="K29" t="s">
        <v>74</v>
      </c>
      <c r="L29" t="s">
        <v>74</v>
      </c>
      <c r="M29" t="s">
        <v>77</v>
      </c>
      <c r="N29" t="s">
        <v>401</v>
      </c>
      <c r="O29" t="s">
        <v>402</v>
      </c>
      <c r="P29" t="s">
        <v>403</v>
      </c>
      <c r="Q29" t="s">
        <v>404</v>
      </c>
      <c r="R29" t="s">
        <v>74</v>
      </c>
      <c r="S29" t="s">
        <v>405</v>
      </c>
      <c r="T29" t="s">
        <v>74</v>
      </c>
      <c r="U29" t="s">
        <v>422</v>
      </c>
      <c r="V29" t="s">
        <v>423</v>
      </c>
      <c r="W29" t="s">
        <v>74</v>
      </c>
      <c r="X29" t="s">
        <v>74</v>
      </c>
      <c r="Y29" t="s">
        <v>424</v>
      </c>
      <c r="Z29" t="s">
        <v>74</v>
      </c>
      <c r="AA29" t="s">
        <v>74</v>
      </c>
      <c r="AB29" t="s">
        <v>74</v>
      </c>
      <c r="AC29" t="s">
        <v>74</v>
      </c>
      <c r="AD29" t="s">
        <v>74</v>
      </c>
      <c r="AE29" t="s">
        <v>74</v>
      </c>
      <c r="AF29" t="s">
        <v>74</v>
      </c>
      <c r="AG29">
        <v>23</v>
      </c>
      <c r="AH29">
        <v>40</v>
      </c>
      <c r="AI29">
        <v>42</v>
      </c>
      <c r="AJ29">
        <v>0</v>
      </c>
      <c r="AK29">
        <v>2</v>
      </c>
      <c r="AL29" t="s">
        <v>409</v>
      </c>
      <c r="AM29" t="s">
        <v>410</v>
      </c>
      <c r="AN29" t="s">
        <v>411</v>
      </c>
      <c r="AO29" t="s">
        <v>412</v>
      </c>
      <c r="AP29" t="s">
        <v>74</v>
      </c>
      <c r="AQ29" t="s">
        <v>74</v>
      </c>
      <c r="AR29" t="s">
        <v>413</v>
      </c>
      <c r="AS29" t="s">
        <v>414</v>
      </c>
      <c r="AT29" t="s">
        <v>220</v>
      </c>
      <c r="AU29">
        <v>1991</v>
      </c>
      <c r="AV29">
        <v>49</v>
      </c>
      <c r="AW29" t="s">
        <v>415</v>
      </c>
      <c r="AX29" t="s">
        <v>74</v>
      </c>
      <c r="AY29" t="s">
        <v>74</v>
      </c>
      <c r="AZ29" t="s">
        <v>74</v>
      </c>
      <c r="BA29" t="s">
        <v>74</v>
      </c>
      <c r="BB29">
        <v>404</v>
      </c>
      <c r="BC29">
        <v>418</v>
      </c>
      <c r="BD29" t="s">
        <v>74</v>
      </c>
      <c r="BE29" t="s">
        <v>74</v>
      </c>
      <c r="BF29" t="s">
        <v>74</v>
      </c>
      <c r="BG29" t="s">
        <v>74</v>
      </c>
      <c r="BH29" t="s">
        <v>74</v>
      </c>
      <c r="BI29">
        <v>15</v>
      </c>
      <c r="BJ29" t="s">
        <v>416</v>
      </c>
      <c r="BK29" t="s">
        <v>417</v>
      </c>
      <c r="BL29" t="s">
        <v>416</v>
      </c>
      <c r="BM29" t="s">
        <v>418</v>
      </c>
      <c r="BN29" t="s">
        <v>74</v>
      </c>
      <c r="BO29" t="s">
        <v>74</v>
      </c>
      <c r="BP29" t="s">
        <v>74</v>
      </c>
      <c r="BQ29" t="s">
        <v>74</v>
      </c>
      <c r="BR29" t="s">
        <v>100</v>
      </c>
      <c r="BS29" t="s">
        <v>425</v>
      </c>
      <c r="BT29" t="str">
        <f>HYPERLINK("https%3A%2F%2Fwww.webofscience.com%2Fwos%2Fwoscc%2Ffull-record%2FWOS:A1991HC56800037","View Full Record in Web of Science")</f>
        <v>View Full Record in Web of Science</v>
      </c>
    </row>
    <row r="30" spans="1:72" x14ac:dyDescent="0.15">
      <c r="A30" t="s">
        <v>72</v>
      </c>
      <c r="B30" t="s">
        <v>426</v>
      </c>
      <c r="C30" t="s">
        <v>74</v>
      </c>
      <c r="D30" t="s">
        <v>74</v>
      </c>
      <c r="E30" t="s">
        <v>74</v>
      </c>
      <c r="F30" t="s">
        <v>426</v>
      </c>
      <c r="G30" t="s">
        <v>74</v>
      </c>
      <c r="H30" t="s">
        <v>74</v>
      </c>
      <c r="I30" t="s">
        <v>427</v>
      </c>
      <c r="J30" t="s">
        <v>428</v>
      </c>
      <c r="K30" t="s">
        <v>74</v>
      </c>
      <c r="L30" t="s">
        <v>74</v>
      </c>
      <c r="M30" t="s">
        <v>77</v>
      </c>
      <c r="N30" t="s">
        <v>78</v>
      </c>
      <c r="O30" t="s">
        <v>74</v>
      </c>
      <c r="P30" t="s">
        <v>74</v>
      </c>
      <c r="Q30" t="s">
        <v>74</v>
      </c>
      <c r="R30" t="s">
        <v>74</v>
      </c>
      <c r="S30" t="s">
        <v>74</v>
      </c>
      <c r="T30" t="s">
        <v>74</v>
      </c>
      <c r="U30" t="s">
        <v>74</v>
      </c>
      <c r="V30" t="s">
        <v>74</v>
      </c>
      <c r="W30" t="s">
        <v>74</v>
      </c>
      <c r="X30" t="s">
        <v>74</v>
      </c>
      <c r="Y30" t="s">
        <v>429</v>
      </c>
      <c r="Z30" t="s">
        <v>74</v>
      </c>
      <c r="AA30" t="s">
        <v>74</v>
      </c>
      <c r="AB30" t="s">
        <v>430</v>
      </c>
      <c r="AC30" t="s">
        <v>74</v>
      </c>
      <c r="AD30" t="s">
        <v>74</v>
      </c>
      <c r="AE30" t="s">
        <v>74</v>
      </c>
      <c r="AF30" t="s">
        <v>74</v>
      </c>
      <c r="AG30">
        <v>26</v>
      </c>
      <c r="AH30">
        <v>44</v>
      </c>
      <c r="AI30">
        <v>49</v>
      </c>
      <c r="AJ30">
        <v>1</v>
      </c>
      <c r="AK30">
        <v>29</v>
      </c>
      <c r="AL30" t="s">
        <v>431</v>
      </c>
      <c r="AM30" t="s">
        <v>215</v>
      </c>
      <c r="AN30" t="s">
        <v>432</v>
      </c>
      <c r="AO30" t="s">
        <v>433</v>
      </c>
      <c r="AP30" t="s">
        <v>74</v>
      </c>
      <c r="AQ30" t="s">
        <v>74</v>
      </c>
      <c r="AR30" t="s">
        <v>434</v>
      </c>
      <c r="AS30" t="s">
        <v>435</v>
      </c>
      <c r="AT30" t="s">
        <v>394</v>
      </c>
      <c r="AU30">
        <v>1991</v>
      </c>
      <c r="AV30">
        <v>18</v>
      </c>
      <c r="AW30">
        <v>3</v>
      </c>
      <c r="AX30" t="s">
        <v>74</v>
      </c>
      <c r="AY30" t="s">
        <v>74</v>
      </c>
      <c r="AZ30" t="s">
        <v>74</v>
      </c>
      <c r="BA30" t="s">
        <v>74</v>
      </c>
      <c r="BB30">
        <v>249</v>
      </c>
      <c r="BC30">
        <v>254</v>
      </c>
      <c r="BD30" t="s">
        <v>74</v>
      </c>
      <c r="BE30" t="s">
        <v>436</v>
      </c>
      <c r="BF30" t="str">
        <f>HYPERLINK("http://dx.doi.org/10.1017/S0376892900022177","http://dx.doi.org/10.1017/S0376892900022177")</f>
        <v>http://dx.doi.org/10.1017/S0376892900022177</v>
      </c>
      <c r="BG30" t="s">
        <v>74</v>
      </c>
      <c r="BH30" t="s">
        <v>74</v>
      </c>
      <c r="BI30">
        <v>6</v>
      </c>
      <c r="BJ30" t="s">
        <v>437</v>
      </c>
      <c r="BK30" t="s">
        <v>97</v>
      </c>
      <c r="BL30" t="s">
        <v>438</v>
      </c>
      <c r="BM30" t="s">
        <v>439</v>
      </c>
      <c r="BN30" t="s">
        <v>74</v>
      </c>
      <c r="BO30" t="s">
        <v>74</v>
      </c>
      <c r="BP30" t="s">
        <v>74</v>
      </c>
      <c r="BQ30" t="s">
        <v>74</v>
      </c>
      <c r="BR30" t="s">
        <v>100</v>
      </c>
      <c r="BS30" t="s">
        <v>440</v>
      </c>
      <c r="BT30" t="str">
        <f>HYPERLINK("https%3A%2F%2Fwww.webofscience.com%2Fwos%2Fwoscc%2Ffull-record%2FWOS:A1991GV43500010","View Full Record in Web of Science")</f>
        <v>View Full Record in Web of Science</v>
      </c>
    </row>
    <row r="31" spans="1:72" x14ac:dyDescent="0.15">
      <c r="A31" t="s">
        <v>72</v>
      </c>
      <c r="B31" t="s">
        <v>441</v>
      </c>
      <c r="C31" t="s">
        <v>74</v>
      </c>
      <c r="D31" t="s">
        <v>74</v>
      </c>
      <c r="E31" t="s">
        <v>74</v>
      </c>
      <c r="F31" t="s">
        <v>441</v>
      </c>
      <c r="G31" t="s">
        <v>74</v>
      </c>
      <c r="H31" t="s">
        <v>74</v>
      </c>
      <c r="I31" t="s">
        <v>442</v>
      </c>
      <c r="J31" t="s">
        <v>443</v>
      </c>
      <c r="K31" t="s">
        <v>74</v>
      </c>
      <c r="L31" t="s">
        <v>74</v>
      </c>
      <c r="M31" t="s">
        <v>77</v>
      </c>
      <c r="N31" t="s">
        <v>78</v>
      </c>
      <c r="O31" t="s">
        <v>74</v>
      </c>
      <c r="P31" t="s">
        <v>74</v>
      </c>
      <c r="Q31" t="s">
        <v>74</v>
      </c>
      <c r="R31" t="s">
        <v>74</v>
      </c>
      <c r="S31" t="s">
        <v>74</v>
      </c>
      <c r="T31" t="s">
        <v>74</v>
      </c>
      <c r="U31" t="s">
        <v>74</v>
      </c>
      <c r="V31" t="s">
        <v>444</v>
      </c>
      <c r="W31" t="s">
        <v>74</v>
      </c>
      <c r="X31" t="s">
        <v>74</v>
      </c>
      <c r="Y31" t="s">
        <v>445</v>
      </c>
      <c r="Z31" t="s">
        <v>74</v>
      </c>
      <c r="AA31" t="s">
        <v>74</v>
      </c>
      <c r="AB31" t="s">
        <v>74</v>
      </c>
      <c r="AC31" t="s">
        <v>74</v>
      </c>
      <c r="AD31" t="s">
        <v>74</v>
      </c>
      <c r="AE31" t="s">
        <v>74</v>
      </c>
      <c r="AF31" t="s">
        <v>74</v>
      </c>
      <c r="AG31">
        <v>0</v>
      </c>
      <c r="AH31">
        <v>0</v>
      </c>
      <c r="AI31">
        <v>0</v>
      </c>
      <c r="AJ31">
        <v>0</v>
      </c>
      <c r="AK31">
        <v>4</v>
      </c>
      <c r="AL31" t="s">
        <v>446</v>
      </c>
      <c r="AM31" t="s">
        <v>447</v>
      </c>
      <c r="AN31" t="s">
        <v>448</v>
      </c>
      <c r="AO31" t="s">
        <v>449</v>
      </c>
      <c r="AP31" t="s">
        <v>74</v>
      </c>
      <c r="AQ31" t="s">
        <v>74</v>
      </c>
      <c r="AR31" t="s">
        <v>443</v>
      </c>
      <c r="AS31" t="s">
        <v>450</v>
      </c>
      <c r="AT31" t="s">
        <v>220</v>
      </c>
      <c r="AU31">
        <v>1991</v>
      </c>
      <c r="AV31">
        <v>14</v>
      </c>
      <c r="AW31">
        <v>3</v>
      </c>
      <c r="AX31" t="s">
        <v>74</v>
      </c>
      <c r="AY31" t="s">
        <v>74</v>
      </c>
      <c r="AZ31" t="s">
        <v>74</v>
      </c>
      <c r="BA31" t="s">
        <v>74</v>
      </c>
      <c r="BB31">
        <v>252</v>
      </c>
      <c r="BC31">
        <v>257</v>
      </c>
      <c r="BD31" t="s">
        <v>74</v>
      </c>
      <c r="BE31" t="s">
        <v>451</v>
      </c>
      <c r="BF31" t="str">
        <f>HYPERLINK("http://dx.doi.org/10.18814/epiiugs/1991/v14i3/010","http://dx.doi.org/10.18814/epiiugs/1991/v14i3/010")</f>
        <v>http://dx.doi.org/10.18814/epiiugs/1991/v14i3/010</v>
      </c>
      <c r="BG31" t="s">
        <v>74</v>
      </c>
      <c r="BH31" t="s">
        <v>74</v>
      </c>
      <c r="BI31">
        <v>6</v>
      </c>
      <c r="BJ31" t="s">
        <v>380</v>
      </c>
      <c r="BK31" t="s">
        <v>97</v>
      </c>
      <c r="BL31" t="s">
        <v>381</v>
      </c>
      <c r="BM31" t="s">
        <v>452</v>
      </c>
      <c r="BN31" t="s">
        <v>74</v>
      </c>
      <c r="BO31" t="s">
        <v>453</v>
      </c>
      <c r="BP31" t="s">
        <v>74</v>
      </c>
      <c r="BQ31" t="s">
        <v>74</v>
      </c>
      <c r="BR31" t="s">
        <v>100</v>
      </c>
      <c r="BS31" t="s">
        <v>454</v>
      </c>
      <c r="BT31" t="str">
        <f>HYPERLINK("https%3A%2F%2Fwww.webofscience.com%2Fwos%2Fwoscc%2Ffull-record%2FWOS:A1991GY63400012","View Full Record in Web of Science")</f>
        <v>View Full Record in Web of Science</v>
      </c>
    </row>
    <row r="32" spans="1:72" x14ac:dyDescent="0.15">
      <c r="A32" t="s">
        <v>72</v>
      </c>
      <c r="B32" t="s">
        <v>455</v>
      </c>
      <c r="C32" t="s">
        <v>74</v>
      </c>
      <c r="D32" t="s">
        <v>74</v>
      </c>
      <c r="E32" t="s">
        <v>74</v>
      </c>
      <c r="F32" t="s">
        <v>455</v>
      </c>
      <c r="G32" t="s">
        <v>74</v>
      </c>
      <c r="H32" t="s">
        <v>74</v>
      </c>
      <c r="I32" t="s">
        <v>456</v>
      </c>
      <c r="J32" t="s">
        <v>457</v>
      </c>
      <c r="K32" t="s">
        <v>74</v>
      </c>
      <c r="L32" t="s">
        <v>74</v>
      </c>
      <c r="M32" t="s">
        <v>77</v>
      </c>
      <c r="N32" t="s">
        <v>334</v>
      </c>
      <c r="O32" t="s">
        <v>74</v>
      </c>
      <c r="P32" t="s">
        <v>74</v>
      </c>
      <c r="Q32" t="s">
        <v>74</v>
      </c>
      <c r="R32" t="s">
        <v>74</v>
      </c>
      <c r="S32" t="s">
        <v>74</v>
      </c>
      <c r="T32" t="s">
        <v>74</v>
      </c>
      <c r="U32" t="s">
        <v>458</v>
      </c>
      <c r="V32" t="s">
        <v>459</v>
      </c>
      <c r="W32" t="s">
        <v>74</v>
      </c>
      <c r="X32" t="s">
        <v>74</v>
      </c>
      <c r="Y32" t="s">
        <v>460</v>
      </c>
      <c r="Z32" t="s">
        <v>74</v>
      </c>
      <c r="AA32" t="s">
        <v>74</v>
      </c>
      <c r="AB32" t="s">
        <v>74</v>
      </c>
      <c r="AC32" t="s">
        <v>74</v>
      </c>
      <c r="AD32" t="s">
        <v>74</v>
      </c>
      <c r="AE32" t="s">
        <v>74</v>
      </c>
      <c r="AF32" t="s">
        <v>74</v>
      </c>
      <c r="AG32">
        <v>9</v>
      </c>
      <c r="AH32">
        <v>4</v>
      </c>
      <c r="AI32">
        <v>5</v>
      </c>
      <c r="AJ32">
        <v>0</v>
      </c>
      <c r="AK32">
        <v>0</v>
      </c>
      <c r="AL32" t="s">
        <v>461</v>
      </c>
      <c r="AM32" t="s">
        <v>249</v>
      </c>
      <c r="AN32" t="s">
        <v>462</v>
      </c>
      <c r="AO32" t="s">
        <v>463</v>
      </c>
      <c r="AP32" t="s">
        <v>74</v>
      </c>
      <c r="AQ32" t="s">
        <v>74</v>
      </c>
      <c r="AR32" t="s">
        <v>464</v>
      </c>
      <c r="AS32" t="s">
        <v>465</v>
      </c>
      <c r="AT32" t="s">
        <v>220</v>
      </c>
      <c r="AU32">
        <v>1991</v>
      </c>
      <c r="AV32">
        <v>55</v>
      </c>
      <c r="AW32">
        <v>9</v>
      </c>
      <c r="AX32" t="s">
        <v>74</v>
      </c>
      <c r="AY32" t="s">
        <v>74</v>
      </c>
      <c r="AZ32" t="s">
        <v>74</v>
      </c>
      <c r="BA32" t="s">
        <v>74</v>
      </c>
      <c r="BB32">
        <v>2681</v>
      </c>
      <c r="BC32">
        <v>2682</v>
      </c>
      <c r="BD32" t="s">
        <v>74</v>
      </c>
      <c r="BE32" t="s">
        <v>466</v>
      </c>
      <c r="BF32" t="str">
        <f>HYPERLINK("http://dx.doi.org/10.1016/0016-7037(91)90382-F","http://dx.doi.org/10.1016/0016-7037(91)90382-F")</f>
        <v>http://dx.doi.org/10.1016/0016-7037(91)90382-F</v>
      </c>
      <c r="BG32" t="s">
        <v>74</v>
      </c>
      <c r="BH32" t="s">
        <v>74</v>
      </c>
      <c r="BI32">
        <v>2</v>
      </c>
      <c r="BJ32" t="s">
        <v>170</v>
      </c>
      <c r="BK32" t="s">
        <v>97</v>
      </c>
      <c r="BL32" t="s">
        <v>170</v>
      </c>
      <c r="BM32" t="s">
        <v>467</v>
      </c>
      <c r="BN32" t="s">
        <v>74</v>
      </c>
      <c r="BO32" t="s">
        <v>74</v>
      </c>
      <c r="BP32" t="s">
        <v>74</v>
      </c>
      <c r="BQ32" t="s">
        <v>74</v>
      </c>
      <c r="BR32" t="s">
        <v>100</v>
      </c>
      <c r="BS32" t="s">
        <v>468</v>
      </c>
      <c r="BT32" t="str">
        <f>HYPERLINK("https%3A%2F%2Fwww.webofscience.com%2Fwos%2Fwoscc%2Ffull-record%2FWOS:A1991GG44300021","View Full Record in Web of Science")</f>
        <v>View Full Record in Web of Science</v>
      </c>
    </row>
    <row r="33" spans="1:72" x14ac:dyDescent="0.15">
      <c r="A33" t="s">
        <v>72</v>
      </c>
      <c r="B33" t="s">
        <v>469</v>
      </c>
      <c r="C33" t="s">
        <v>74</v>
      </c>
      <c r="D33" t="s">
        <v>74</v>
      </c>
      <c r="E33" t="s">
        <v>74</v>
      </c>
      <c r="F33" t="s">
        <v>469</v>
      </c>
      <c r="G33" t="s">
        <v>74</v>
      </c>
      <c r="H33" t="s">
        <v>74</v>
      </c>
      <c r="I33" t="s">
        <v>470</v>
      </c>
      <c r="J33" t="s">
        <v>471</v>
      </c>
      <c r="K33" t="s">
        <v>74</v>
      </c>
      <c r="L33" t="s">
        <v>74</v>
      </c>
      <c r="M33" t="s">
        <v>472</v>
      </c>
      <c r="N33" t="s">
        <v>78</v>
      </c>
      <c r="O33" t="s">
        <v>74</v>
      </c>
      <c r="P33" t="s">
        <v>74</v>
      </c>
      <c r="Q33" t="s">
        <v>74</v>
      </c>
      <c r="R33" t="s">
        <v>74</v>
      </c>
      <c r="S33" t="s">
        <v>74</v>
      </c>
      <c r="T33" t="s">
        <v>74</v>
      </c>
      <c r="U33" t="s">
        <v>473</v>
      </c>
      <c r="V33" t="s">
        <v>74</v>
      </c>
      <c r="W33" t="s">
        <v>74</v>
      </c>
      <c r="X33" t="s">
        <v>74</v>
      </c>
      <c r="Y33" t="s">
        <v>474</v>
      </c>
      <c r="Z33" t="s">
        <v>74</v>
      </c>
      <c r="AA33" t="s">
        <v>74</v>
      </c>
      <c r="AB33" t="s">
        <v>74</v>
      </c>
      <c r="AC33" t="s">
        <v>74</v>
      </c>
      <c r="AD33" t="s">
        <v>74</v>
      </c>
      <c r="AE33" t="s">
        <v>74</v>
      </c>
      <c r="AF33" t="s">
        <v>74</v>
      </c>
      <c r="AG33">
        <v>8</v>
      </c>
      <c r="AH33">
        <v>1</v>
      </c>
      <c r="AI33">
        <v>1</v>
      </c>
      <c r="AJ33">
        <v>0</v>
      </c>
      <c r="AK33">
        <v>0</v>
      </c>
      <c r="AL33" t="s">
        <v>475</v>
      </c>
      <c r="AM33" t="s">
        <v>476</v>
      </c>
      <c r="AN33" t="s">
        <v>477</v>
      </c>
      <c r="AO33" t="s">
        <v>478</v>
      </c>
      <c r="AP33" t="s">
        <v>74</v>
      </c>
      <c r="AQ33" t="s">
        <v>74</v>
      </c>
      <c r="AR33" t="s">
        <v>479</v>
      </c>
      <c r="AS33" t="s">
        <v>480</v>
      </c>
      <c r="AT33" t="s">
        <v>481</v>
      </c>
      <c r="AU33">
        <v>1991</v>
      </c>
      <c r="AV33">
        <v>31</v>
      </c>
      <c r="AW33">
        <v>5</v>
      </c>
      <c r="AX33" t="s">
        <v>74</v>
      </c>
      <c r="AY33" t="s">
        <v>74</v>
      </c>
      <c r="AZ33" t="s">
        <v>74</v>
      </c>
      <c r="BA33" t="s">
        <v>74</v>
      </c>
      <c r="BB33">
        <v>862</v>
      </c>
      <c r="BC33">
        <v>867</v>
      </c>
      <c r="BD33" t="s">
        <v>74</v>
      </c>
      <c r="BE33" t="s">
        <v>74</v>
      </c>
      <c r="BF33" t="s">
        <v>74</v>
      </c>
      <c r="BG33" t="s">
        <v>74</v>
      </c>
      <c r="BH33" t="s">
        <v>74</v>
      </c>
      <c r="BI33">
        <v>6</v>
      </c>
      <c r="BJ33" t="s">
        <v>170</v>
      </c>
      <c r="BK33" t="s">
        <v>97</v>
      </c>
      <c r="BL33" t="s">
        <v>170</v>
      </c>
      <c r="BM33" t="s">
        <v>482</v>
      </c>
      <c r="BN33" t="s">
        <v>74</v>
      </c>
      <c r="BO33" t="s">
        <v>74</v>
      </c>
      <c r="BP33" t="s">
        <v>74</v>
      </c>
      <c r="BQ33" t="s">
        <v>74</v>
      </c>
      <c r="BR33" t="s">
        <v>100</v>
      </c>
      <c r="BS33" t="s">
        <v>483</v>
      </c>
      <c r="BT33" t="str">
        <f>HYPERLINK("https%3A%2F%2Fwww.webofscience.com%2Fwos%2Fwoscc%2Ffull-record%2FWOS:A1991HE20300015","View Full Record in Web of Science")</f>
        <v>View Full Record in Web of Science</v>
      </c>
    </row>
    <row r="34" spans="1:72" x14ac:dyDescent="0.15">
      <c r="A34" t="s">
        <v>72</v>
      </c>
      <c r="B34" t="s">
        <v>484</v>
      </c>
      <c r="C34" t="s">
        <v>74</v>
      </c>
      <c r="D34" t="s">
        <v>74</v>
      </c>
      <c r="E34" t="s">
        <v>74</v>
      </c>
      <c r="F34" t="s">
        <v>484</v>
      </c>
      <c r="G34" t="s">
        <v>74</v>
      </c>
      <c r="H34" t="s">
        <v>74</v>
      </c>
      <c r="I34" t="s">
        <v>485</v>
      </c>
      <c r="J34" t="s">
        <v>486</v>
      </c>
      <c r="K34" t="s">
        <v>74</v>
      </c>
      <c r="L34" t="s">
        <v>74</v>
      </c>
      <c r="M34" t="s">
        <v>77</v>
      </c>
      <c r="N34" t="s">
        <v>78</v>
      </c>
      <c r="O34" t="s">
        <v>74</v>
      </c>
      <c r="P34" t="s">
        <v>74</v>
      </c>
      <c r="Q34" t="s">
        <v>74</v>
      </c>
      <c r="R34" t="s">
        <v>74</v>
      </c>
      <c r="S34" t="s">
        <v>74</v>
      </c>
      <c r="T34" t="s">
        <v>74</v>
      </c>
      <c r="U34" t="s">
        <v>487</v>
      </c>
      <c r="V34" t="s">
        <v>488</v>
      </c>
      <c r="W34" t="s">
        <v>489</v>
      </c>
      <c r="X34" t="s">
        <v>490</v>
      </c>
      <c r="Y34" t="s">
        <v>74</v>
      </c>
      <c r="Z34" t="s">
        <v>74</v>
      </c>
      <c r="AA34" t="s">
        <v>491</v>
      </c>
      <c r="AB34" t="s">
        <v>492</v>
      </c>
      <c r="AC34" t="s">
        <v>74</v>
      </c>
      <c r="AD34" t="s">
        <v>74</v>
      </c>
      <c r="AE34" t="s">
        <v>74</v>
      </c>
      <c r="AF34" t="s">
        <v>74</v>
      </c>
      <c r="AG34">
        <v>20</v>
      </c>
      <c r="AH34">
        <v>2</v>
      </c>
      <c r="AI34">
        <v>2</v>
      </c>
      <c r="AJ34">
        <v>0</v>
      </c>
      <c r="AK34">
        <v>2</v>
      </c>
      <c r="AL34" t="s">
        <v>86</v>
      </c>
      <c r="AM34" t="s">
        <v>87</v>
      </c>
      <c r="AN34" t="s">
        <v>493</v>
      </c>
      <c r="AO34" t="s">
        <v>494</v>
      </c>
      <c r="AP34" t="s">
        <v>74</v>
      </c>
      <c r="AQ34" t="s">
        <v>74</v>
      </c>
      <c r="AR34" t="s">
        <v>495</v>
      </c>
      <c r="AS34" t="s">
        <v>496</v>
      </c>
      <c r="AT34" t="s">
        <v>220</v>
      </c>
      <c r="AU34">
        <v>1991</v>
      </c>
      <c r="AV34">
        <v>18</v>
      </c>
      <c r="AW34">
        <v>9</v>
      </c>
      <c r="AX34" t="s">
        <v>74</v>
      </c>
      <c r="AY34" t="s">
        <v>74</v>
      </c>
      <c r="AZ34" t="s">
        <v>74</v>
      </c>
      <c r="BA34" t="s">
        <v>74</v>
      </c>
      <c r="BB34">
        <v>1703</v>
      </c>
      <c r="BC34">
        <v>1706</v>
      </c>
      <c r="BD34" t="s">
        <v>74</v>
      </c>
      <c r="BE34" t="s">
        <v>497</v>
      </c>
      <c r="BF34" t="str">
        <f>HYPERLINK("http://dx.doi.org/10.1029/91GL02140","http://dx.doi.org/10.1029/91GL02140")</f>
        <v>http://dx.doi.org/10.1029/91GL02140</v>
      </c>
      <c r="BG34" t="s">
        <v>74</v>
      </c>
      <c r="BH34" t="s">
        <v>74</v>
      </c>
      <c r="BI34">
        <v>4</v>
      </c>
      <c r="BJ34" t="s">
        <v>380</v>
      </c>
      <c r="BK34" t="s">
        <v>97</v>
      </c>
      <c r="BL34" t="s">
        <v>381</v>
      </c>
      <c r="BM34" t="s">
        <v>498</v>
      </c>
      <c r="BN34" t="s">
        <v>74</v>
      </c>
      <c r="BO34" t="s">
        <v>74</v>
      </c>
      <c r="BP34" t="s">
        <v>74</v>
      </c>
      <c r="BQ34" t="s">
        <v>74</v>
      </c>
      <c r="BR34" t="s">
        <v>100</v>
      </c>
      <c r="BS34" t="s">
        <v>499</v>
      </c>
      <c r="BT34" t="str">
        <f>HYPERLINK("https%3A%2F%2Fwww.webofscience.com%2Fwos%2Fwoscc%2Ffull-record%2FWOS:A1991GF59300013","View Full Record in Web of Science")</f>
        <v>View Full Record in Web of Science</v>
      </c>
    </row>
    <row r="35" spans="1:72" x14ac:dyDescent="0.15">
      <c r="A35" t="s">
        <v>72</v>
      </c>
      <c r="B35" t="s">
        <v>500</v>
      </c>
      <c r="C35" t="s">
        <v>74</v>
      </c>
      <c r="D35" t="s">
        <v>74</v>
      </c>
      <c r="E35" t="s">
        <v>74</v>
      </c>
      <c r="F35" t="s">
        <v>500</v>
      </c>
      <c r="G35" t="s">
        <v>74</v>
      </c>
      <c r="H35" t="s">
        <v>74</v>
      </c>
      <c r="I35" t="s">
        <v>501</v>
      </c>
      <c r="J35" t="s">
        <v>486</v>
      </c>
      <c r="K35" t="s">
        <v>74</v>
      </c>
      <c r="L35" t="s">
        <v>74</v>
      </c>
      <c r="M35" t="s">
        <v>77</v>
      </c>
      <c r="N35" t="s">
        <v>78</v>
      </c>
      <c r="O35" t="s">
        <v>74</v>
      </c>
      <c r="P35" t="s">
        <v>74</v>
      </c>
      <c r="Q35" t="s">
        <v>74</v>
      </c>
      <c r="R35" t="s">
        <v>74</v>
      </c>
      <c r="S35" t="s">
        <v>74</v>
      </c>
      <c r="T35" t="s">
        <v>74</v>
      </c>
      <c r="U35" t="s">
        <v>502</v>
      </c>
      <c r="V35" t="s">
        <v>503</v>
      </c>
      <c r="W35" t="s">
        <v>74</v>
      </c>
      <c r="X35" t="s">
        <v>74</v>
      </c>
      <c r="Y35" t="s">
        <v>504</v>
      </c>
      <c r="Z35" t="s">
        <v>74</v>
      </c>
      <c r="AA35" t="s">
        <v>74</v>
      </c>
      <c r="AB35" t="s">
        <v>74</v>
      </c>
      <c r="AC35" t="s">
        <v>74</v>
      </c>
      <c r="AD35" t="s">
        <v>74</v>
      </c>
      <c r="AE35" t="s">
        <v>74</v>
      </c>
      <c r="AF35" t="s">
        <v>74</v>
      </c>
      <c r="AG35">
        <v>32</v>
      </c>
      <c r="AH35">
        <v>22</v>
      </c>
      <c r="AI35">
        <v>26</v>
      </c>
      <c r="AJ35">
        <v>0</v>
      </c>
      <c r="AK35">
        <v>7</v>
      </c>
      <c r="AL35" t="s">
        <v>86</v>
      </c>
      <c r="AM35" t="s">
        <v>87</v>
      </c>
      <c r="AN35" t="s">
        <v>493</v>
      </c>
      <c r="AO35" t="s">
        <v>494</v>
      </c>
      <c r="AP35" t="s">
        <v>74</v>
      </c>
      <c r="AQ35" t="s">
        <v>74</v>
      </c>
      <c r="AR35" t="s">
        <v>495</v>
      </c>
      <c r="AS35" t="s">
        <v>496</v>
      </c>
      <c r="AT35" t="s">
        <v>220</v>
      </c>
      <c r="AU35">
        <v>1991</v>
      </c>
      <c r="AV35">
        <v>18</v>
      </c>
      <c r="AW35">
        <v>9</v>
      </c>
      <c r="AX35" t="s">
        <v>74</v>
      </c>
      <c r="AY35" t="s">
        <v>74</v>
      </c>
      <c r="AZ35" t="s">
        <v>74</v>
      </c>
      <c r="BA35" t="s">
        <v>74</v>
      </c>
      <c r="BB35">
        <v>1719</v>
      </c>
      <c r="BC35">
        <v>1722</v>
      </c>
      <c r="BD35" t="s">
        <v>74</v>
      </c>
      <c r="BE35" t="s">
        <v>505</v>
      </c>
      <c r="BF35" t="str">
        <f>HYPERLINK("http://dx.doi.org/10.1029/91GL01723","http://dx.doi.org/10.1029/91GL01723")</f>
        <v>http://dx.doi.org/10.1029/91GL01723</v>
      </c>
      <c r="BG35" t="s">
        <v>74</v>
      </c>
      <c r="BH35" t="s">
        <v>74</v>
      </c>
      <c r="BI35">
        <v>4</v>
      </c>
      <c r="BJ35" t="s">
        <v>380</v>
      </c>
      <c r="BK35" t="s">
        <v>97</v>
      </c>
      <c r="BL35" t="s">
        <v>381</v>
      </c>
      <c r="BM35" t="s">
        <v>498</v>
      </c>
      <c r="BN35" t="s">
        <v>74</v>
      </c>
      <c r="BO35" t="s">
        <v>147</v>
      </c>
      <c r="BP35" t="s">
        <v>74</v>
      </c>
      <c r="BQ35" t="s">
        <v>74</v>
      </c>
      <c r="BR35" t="s">
        <v>100</v>
      </c>
      <c r="BS35" t="s">
        <v>506</v>
      </c>
      <c r="BT35" t="str">
        <f>HYPERLINK("https%3A%2F%2Fwww.webofscience.com%2Fwos%2Fwoscc%2Ffull-record%2FWOS:A1991GF59300017","View Full Record in Web of Science")</f>
        <v>View Full Record in Web of Science</v>
      </c>
    </row>
    <row r="36" spans="1:72" x14ac:dyDescent="0.15">
      <c r="A36" t="s">
        <v>72</v>
      </c>
      <c r="B36" t="s">
        <v>507</v>
      </c>
      <c r="C36" t="s">
        <v>74</v>
      </c>
      <c r="D36" t="s">
        <v>74</v>
      </c>
      <c r="E36" t="s">
        <v>74</v>
      </c>
      <c r="F36" t="s">
        <v>507</v>
      </c>
      <c r="G36" t="s">
        <v>74</v>
      </c>
      <c r="H36" t="s">
        <v>74</v>
      </c>
      <c r="I36" t="s">
        <v>508</v>
      </c>
      <c r="J36" t="s">
        <v>509</v>
      </c>
      <c r="K36" t="s">
        <v>74</v>
      </c>
      <c r="L36" t="s">
        <v>74</v>
      </c>
      <c r="M36" t="s">
        <v>77</v>
      </c>
      <c r="N36" t="s">
        <v>78</v>
      </c>
      <c r="O36" t="s">
        <v>74</v>
      </c>
      <c r="P36" t="s">
        <v>74</v>
      </c>
      <c r="Q36" t="s">
        <v>74</v>
      </c>
      <c r="R36" t="s">
        <v>74</v>
      </c>
      <c r="S36" t="s">
        <v>74</v>
      </c>
      <c r="T36" t="s">
        <v>510</v>
      </c>
      <c r="U36" t="s">
        <v>511</v>
      </c>
      <c r="V36" t="s">
        <v>512</v>
      </c>
      <c r="W36" t="s">
        <v>513</v>
      </c>
      <c r="X36" t="s">
        <v>514</v>
      </c>
      <c r="Y36" t="s">
        <v>515</v>
      </c>
      <c r="Z36" t="s">
        <v>74</v>
      </c>
      <c r="AA36" t="s">
        <v>516</v>
      </c>
      <c r="AB36" t="s">
        <v>517</v>
      </c>
      <c r="AC36" t="s">
        <v>74</v>
      </c>
      <c r="AD36" t="s">
        <v>74</v>
      </c>
      <c r="AE36" t="s">
        <v>74</v>
      </c>
      <c r="AF36" t="s">
        <v>74</v>
      </c>
      <c r="AG36">
        <v>26</v>
      </c>
      <c r="AH36">
        <v>13</v>
      </c>
      <c r="AI36">
        <v>15</v>
      </c>
      <c r="AJ36">
        <v>0</v>
      </c>
      <c r="AK36">
        <v>12</v>
      </c>
      <c r="AL36" t="s">
        <v>518</v>
      </c>
      <c r="AM36" t="s">
        <v>519</v>
      </c>
      <c r="AN36" t="s">
        <v>520</v>
      </c>
      <c r="AO36" t="s">
        <v>521</v>
      </c>
      <c r="AP36" t="s">
        <v>522</v>
      </c>
      <c r="AQ36" t="s">
        <v>74</v>
      </c>
      <c r="AR36" t="s">
        <v>523</v>
      </c>
      <c r="AS36" t="s">
        <v>524</v>
      </c>
      <c r="AT36" t="s">
        <v>220</v>
      </c>
      <c r="AU36">
        <v>1991</v>
      </c>
      <c r="AV36">
        <v>1</v>
      </c>
      <c r="AW36">
        <v>5</v>
      </c>
      <c r="AX36" t="s">
        <v>74</v>
      </c>
      <c r="AY36" t="s">
        <v>74</v>
      </c>
      <c r="AZ36" t="s">
        <v>74</v>
      </c>
      <c r="BA36" t="s">
        <v>74</v>
      </c>
      <c r="BB36">
        <v>136</v>
      </c>
      <c r="BC36">
        <v>142</v>
      </c>
      <c r="BD36" t="s">
        <v>74</v>
      </c>
      <c r="BE36" t="s">
        <v>525</v>
      </c>
      <c r="BF36" t="str">
        <f>HYPERLINK("http://dx.doi.org/10.2307/2997427","http://dx.doi.org/10.2307/2997427")</f>
        <v>http://dx.doi.org/10.2307/2997427</v>
      </c>
      <c r="BG36" t="s">
        <v>74</v>
      </c>
      <c r="BH36" t="s">
        <v>74</v>
      </c>
      <c r="BI36">
        <v>7</v>
      </c>
      <c r="BJ36" t="s">
        <v>526</v>
      </c>
      <c r="BK36" t="s">
        <v>97</v>
      </c>
      <c r="BL36" t="s">
        <v>527</v>
      </c>
      <c r="BM36" t="s">
        <v>528</v>
      </c>
      <c r="BN36" t="s">
        <v>74</v>
      </c>
      <c r="BO36" t="s">
        <v>74</v>
      </c>
      <c r="BP36" t="s">
        <v>74</v>
      </c>
      <c r="BQ36" t="s">
        <v>74</v>
      </c>
      <c r="BR36" t="s">
        <v>100</v>
      </c>
      <c r="BS36" t="s">
        <v>529</v>
      </c>
      <c r="BT36" t="str">
        <f>HYPERLINK("https%3A%2F%2Fwww.webofscience.com%2Fwos%2Fwoscc%2Ffull-record%2FWOS:A1991GF99300002","View Full Record in Web of Science")</f>
        <v>View Full Record in Web of Science</v>
      </c>
    </row>
    <row r="37" spans="1:72" x14ac:dyDescent="0.15">
      <c r="A37" t="s">
        <v>72</v>
      </c>
      <c r="B37" t="s">
        <v>530</v>
      </c>
      <c r="C37" t="s">
        <v>74</v>
      </c>
      <c r="D37" t="s">
        <v>74</v>
      </c>
      <c r="E37" t="s">
        <v>74</v>
      </c>
      <c r="F37" t="s">
        <v>530</v>
      </c>
      <c r="G37" t="s">
        <v>74</v>
      </c>
      <c r="H37" t="s">
        <v>74</v>
      </c>
      <c r="I37" t="s">
        <v>531</v>
      </c>
      <c r="J37" t="s">
        <v>532</v>
      </c>
      <c r="K37" t="s">
        <v>74</v>
      </c>
      <c r="L37" t="s">
        <v>74</v>
      </c>
      <c r="M37" t="s">
        <v>77</v>
      </c>
      <c r="N37" t="s">
        <v>401</v>
      </c>
      <c r="O37" t="s">
        <v>533</v>
      </c>
      <c r="P37" t="s">
        <v>534</v>
      </c>
      <c r="Q37" t="s">
        <v>535</v>
      </c>
      <c r="R37" t="s">
        <v>74</v>
      </c>
      <c r="S37" t="s">
        <v>74</v>
      </c>
      <c r="T37" t="s">
        <v>74</v>
      </c>
      <c r="U37" t="s">
        <v>536</v>
      </c>
      <c r="V37" t="s">
        <v>537</v>
      </c>
      <c r="W37" t="s">
        <v>74</v>
      </c>
      <c r="X37" t="s">
        <v>74</v>
      </c>
      <c r="Y37" t="s">
        <v>538</v>
      </c>
      <c r="Z37" t="s">
        <v>74</v>
      </c>
      <c r="AA37" t="s">
        <v>74</v>
      </c>
      <c r="AB37" t="s">
        <v>74</v>
      </c>
      <c r="AC37" t="s">
        <v>74</v>
      </c>
      <c r="AD37" t="s">
        <v>74</v>
      </c>
      <c r="AE37" t="s">
        <v>74</v>
      </c>
      <c r="AF37" t="s">
        <v>74</v>
      </c>
      <c r="AG37">
        <v>31</v>
      </c>
      <c r="AH37">
        <v>19</v>
      </c>
      <c r="AI37">
        <v>20</v>
      </c>
      <c r="AJ37">
        <v>0</v>
      </c>
      <c r="AK37">
        <v>6</v>
      </c>
      <c r="AL37" t="s">
        <v>461</v>
      </c>
      <c r="AM37" t="s">
        <v>249</v>
      </c>
      <c r="AN37" t="s">
        <v>462</v>
      </c>
      <c r="AO37" t="s">
        <v>539</v>
      </c>
      <c r="AP37" t="s">
        <v>74</v>
      </c>
      <c r="AQ37" t="s">
        <v>74</v>
      </c>
      <c r="AR37" t="s">
        <v>540</v>
      </c>
      <c r="AS37" t="s">
        <v>541</v>
      </c>
      <c r="AT37" t="s">
        <v>220</v>
      </c>
      <c r="AU37">
        <v>1991</v>
      </c>
      <c r="AV37">
        <v>53</v>
      </c>
      <c r="AW37">
        <v>9</v>
      </c>
      <c r="AX37" t="s">
        <v>74</v>
      </c>
      <c r="AY37" t="s">
        <v>74</v>
      </c>
      <c r="AZ37" t="s">
        <v>74</v>
      </c>
      <c r="BA37" t="s">
        <v>74</v>
      </c>
      <c r="BB37">
        <v>859</v>
      </c>
      <c r="BC37">
        <v>868</v>
      </c>
      <c r="BD37" t="s">
        <v>74</v>
      </c>
      <c r="BE37" t="s">
        <v>542</v>
      </c>
      <c r="BF37" t="str">
        <f>HYPERLINK("http://dx.doi.org/10.1016/0021-9169(91)90099-S","http://dx.doi.org/10.1016/0021-9169(91)90099-S")</f>
        <v>http://dx.doi.org/10.1016/0021-9169(91)90099-S</v>
      </c>
      <c r="BG37" t="s">
        <v>74</v>
      </c>
      <c r="BH37" t="s">
        <v>74</v>
      </c>
      <c r="BI37">
        <v>10</v>
      </c>
      <c r="BJ37" t="s">
        <v>96</v>
      </c>
      <c r="BK37" t="s">
        <v>417</v>
      </c>
      <c r="BL37" t="s">
        <v>96</v>
      </c>
      <c r="BM37" t="s">
        <v>543</v>
      </c>
      <c r="BN37" t="s">
        <v>74</v>
      </c>
      <c r="BO37" t="s">
        <v>74</v>
      </c>
      <c r="BP37" t="s">
        <v>74</v>
      </c>
      <c r="BQ37" t="s">
        <v>74</v>
      </c>
      <c r="BR37" t="s">
        <v>100</v>
      </c>
      <c r="BS37" t="s">
        <v>544</v>
      </c>
      <c r="BT37" t="str">
        <f>HYPERLINK("https%3A%2F%2Fwww.webofscience.com%2Fwos%2Fwoscc%2Ffull-record%2FWOS:A1991GR91900006","View Full Record in Web of Science")</f>
        <v>View Full Record in Web of Science</v>
      </c>
    </row>
    <row r="38" spans="1:72" x14ac:dyDescent="0.15">
      <c r="A38" t="s">
        <v>72</v>
      </c>
      <c r="B38" t="s">
        <v>545</v>
      </c>
      <c r="C38" t="s">
        <v>74</v>
      </c>
      <c r="D38" t="s">
        <v>74</v>
      </c>
      <c r="E38" t="s">
        <v>74</v>
      </c>
      <c r="F38" t="s">
        <v>545</v>
      </c>
      <c r="G38" t="s">
        <v>74</v>
      </c>
      <c r="H38" t="s">
        <v>74</v>
      </c>
      <c r="I38" t="s">
        <v>546</v>
      </c>
      <c r="J38" t="s">
        <v>547</v>
      </c>
      <c r="K38" t="s">
        <v>74</v>
      </c>
      <c r="L38" t="s">
        <v>74</v>
      </c>
      <c r="M38" t="s">
        <v>77</v>
      </c>
      <c r="N38" t="s">
        <v>78</v>
      </c>
      <c r="O38" t="s">
        <v>74</v>
      </c>
      <c r="P38" t="s">
        <v>74</v>
      </c>
      <c r="Q38" t="s">
        <v>74</v>
      </c>
      <c r="R38" t="s">
        <v>74</v>
      </c>
      <c r="S38" t="s">
        <v>74</v>
      </c>
      <c r="T38" t="s">
        <v>548</v>
      </c>
      <c r="U38" t="s">
        <v>549</v>
      </c>
      <c r="V38" t="s">
        <v>550</v>
      </c>
      <c r="W38" t="s">
        <v>551</v>
      </c>
      <c r="X38" t="s">
        <v>552</v>
      </c>
      <c r="Y38" t="s">
        <v>553</v>
      </c>
      <c r="Z38" t="s">
        <v>74</v>
      </c>
      <c r="AA38" t="s">
        <v>554</v>
      </c>
      <c r="AB38" t="s">
        <v>74</v>
      </c>
      <c r="AC38" t="s">
        <v>74</v>
      </c>
      <c r="AD38" t="s">
        <v>74</v>
      </c>
      <c r="AE38" t="s">
        <v>74</v>
      </c>
      <c r="AF38" t="s">
        <v>74</v>
      </c>
      <c r="AG38">
        <v>53</v>
      </c>
      <c r="AH38">
        <v>18</v>
      </c>
      <c r="AI38">
        <v>19</v>
      </c>
      <c r="AJ38">
        <v>0</v>
      </c>
      <c r="AK38">
        <v>11</v>
      </c>
      <c r="AL38" t="s">
        <v>555</v>
      </c>
      <c r="AM38" t="s">
        <v>519</v>
      </c>
      <c r="AN38" t="s">
        <v>520</v>
      </c>
      <c r="AO38" t="s">
        <v>556</v>
      </c>
      <c r="AP38" t="s">
        <v>557</v>
      </c>
      <c r="AQ38" t="s">
        <v>74</v>
      </c>
      <c r="AR38" t="s">
        <v>558</v>
      </c>
      <c r="AS38" t="s">
        <v>559</v>
      </c>
      <c r="AT38" t="s">
        <v>220</v>
      </c>
      <c r="AU38">
        <v>1991</v>
      </c>
      <c r="AV38">
        <v>18</v>
      </c>
      <c r="AW38">
        <v>5</v>
      </c>
      <c r="AX38" t="s">
        <v>74</v>
      </c>
      <c r="AY38" t="s">
        <v>74</v>
      </c>
      <c r="AZ38" t="s">
        <v>74</v>
      </c>
      <c r="BA38" t="s">
        <v>74</v>
      </c>
      <c r="BB38">
        <v>493</v>
      </c>
      <c r="BC38">
        <v>508</v>
      </c>
      <c r="BD38" t="s">
        <v>74</v>
      </c>
      <c r="BE38" t="s">
        <v>560</v>
      </c>
      <c r="BF38" t="str">
        <f>HYPERLINK("http://dx.doi.org/10.2307/2845686","http://dx.doi.org/10.2307/2845686")</f>
        <v>http://dx.doi.org/10.2307/2845686</v>
      </c>
      <c r="BG38" t="s">
        <v>74</v>
      </c>
      <c r="BH38" t="s">
        <v>74</v>
      </c>
      <c r="BI38">
        <v>16</v>
      </c>
      <c r="BJ38" t="s">
        <v>526</v>
      </c>
      <c r="BK38" t="s">
        <v>97</v>
      </c>
      <c r="BL38" t="s">
        <v>527</v>
      </c>
      <c r="BM38" t="s">
        <v>561</v>
      </c>
      <c r="BN38" t="s">
        <v>74</v>
      </c>
      <c r="BO38" t="s">
        <v>74</v>
      </c>
      <c r="BP38" t="s">
        <v>74</v>
      </c>
      <c r="BQ38" t="s">
        <v>74</v>
      </c>
      <c r="BR38" t="s">
        <v>100</v>
      </c>
      <c r="BS38" t="s">
        <v>562</v>
      </c>
      <c r="BT38" t="str">
        <f>HYPERLINK("https%3A%2F%2Fwww.webofscience.com%2Fwos%2Fwoscc%2Ffull-record%2FWOS:A1991GG03300003","View Full Record in Web of Science")</f>
        <v>View Full Record in Web of Science</v>
      </c>
    </row>
    <row r="39" spans="1:72" x14ac:dyDescent="0.15">
      <c r="A39" t="s">
        <v>72</v>
      </c>
      <c r="B39" t="s">
        <v>563</v>
      </c>
      <c r="C39" t="s">
        <v>74</v>
      </c>
      <c r="D39" t="s">
        <v>74</v>
      </c>
      <c r="E39" t="s">
        <v>74</v>
      </c>
      <c r="F39" t="s">
        <v>563</v>
      </c>
      <c r="G39" t="s">
        <v>74</v>
      </c>
      <c r="H39" t="s">
        <v>74</v>
      </c>
      <c r="I39" t="s">
        <v>564</v>
      </c>
      <c r="J39" t="s">
        <v>565</v>
      </c>
      <c r="K39" t="s">
        <v>74</v>
      </c>
      <c r="L39" t="s">
        <v>74</v>
      </c>
      <c r="M39" t="s">
        <v>77</v>
      </c>
      <c r="N39" t="s">
        <v>78</v>
      </c>
      <c r="O39" t="s">
        <v>74</v>
      </c>
      <c r="P39" t="s">
        <v>74</v>
      </c>
      <c r="Q39" t="s">
        <v>74</v>
      </c>
      <c r="R39" t="s">
        <v>74</v>
      </c>
      <c r="S39" t="s">
        <v>74</v>
      </c>
      <c r="T39" t="s">
        <v>74</v>
      </c>
      <c r="U39" t="s">
        <v>74</v>
      </c>
      <c r="V39" t="s">
        <v>566</v>
      </c>
      <c r="W39" t="s">
        <v>74</v>
      </c>
      <c r="X39" t="s">
        <v>74</v>
      </c>
      <c r="Y39" t="s">
        <v>567</v>
      </c>
      <c r="Z39" t="s">
        <v>74</v>
      </c>
      <c r="AA39" t="s">
        <v>74</v>
      </c>
      <c r="AB39" t="s">
        <v>74</v>
      </c>
      <c r="AC39" t="s">
        <v>74</v>
      </c>
      <c r="AD39" t="s">
        <v>74</v>
      </c>
      <c r="AE39" t="s">
        <v>74</v>
      </c>
      <c r="AF39" t="s">
        <v>74</v>
      </c>
      <c r="AG39">
        <v>0</v>
      </c>
      <c r="AH39">
        <v>88</v>
      </c>
      <c r="AI39">
        <v>93</v>
      </c>
      <c r="AJ39">
        <v>0</v>
      </c>
      <c r="AK39">
        <v>5</v>
      </c>
      <c r="AL39" t="s">
        <v>568</v>
      </c>
      <c r="AM39" t="s">
        <v>569</v>
      </c>
      <c r="AN39" t="s">
        <v>570</v>
      </c>
      <c r="AO39" t="s">
        <v>571</v>
      </c>
      <c r="AP39" t="s">
        <v>74</v>
      </c>
      <c r="AQ39" t="s">
        <v>74</v>
      </c>
      <c r="AR39" t="s">
        <v>572</v>
      </c>
      <c r="AS39" t="s">
        <v>573</v>
      </c>
      <c r="AT39" t="s">
        <v>220</v>
      </c>
      <c r="AU39">
        <v>1991</v>
      </c>
      <c r="AV39">
        <v>4</v>
      </c>
      <c r="AW39">
        <v>9</v>
      </c>
      <c r="AX39" t="s">
        <v>74</v>
      </c>
      <c r="AY39" t="s">
        <v>74</v>
      </c>
      <c r="AZ39" t="s">
        <v>74</v>
      </c>
      <c r="BA39" t="s">
        <v>74</v>
      </c>
      <c r="BB39">
        <v>911</v>
      </c>
      <c r="BC39">
        <v>926</v>
      </c>
      <c r="BD39" t="s">
        <v>74</v>
      </c>
      <c r="BE39" t="s">
        <v>574</v>
      </c>
      <c r="BF39" t="str">
        <f>HYPERLINK("http://dx.doi.org/10.1175/1520-0442(1991)004&lt;0911:AROTMO&gt;2.0.CO;2","http://dx.doi.org/10.1175/1520-0442(1991)004&lt;0911:AROTMO&gt;2.0.CO;2")</f>
        <v>http://dx.doi.org/10.1175/1520-0442(1991)004&lt;0911:AROTMO&gt;2.0.CO;2</v>
      </c>
      <c r="BG39" t="s">
        <v>74</v>
      </c>
      <c r="BH39" t="s">
        <v>74</v>
      </c>
      <c r="BI39">
        <v>16</v>
      </c>
      <c r="BJ39" t="s">
        <v>96</v>
      </c>
      <c r="BK39" t="s">
        <v>97</v>
      </c>
      <c r="BL39" t="s">
        <v>96</v>
      </c>
      <c r="BM39" t="s">
        <v>575</v>
      </c>
      <c r="BN39" t="s">
        <v>74</v>
      </c>
      <c r="BO39" t="s">
        <v>147</v>
      </c>
      <c r="BP39" t="s">
        <v>74</v>
      </c>
      <c r="BQ39" t="s">
        <v>74</v>
      </c>
      <c r="BR39" t="s">
        <v>100</v>
      </c>
      <c r="BS39" t="s">
        <v>576</v>
      </c>
      <c r="BT39" t="str">
        <f>HYPERLINK("https%3A%2F%2Fwww.webofscience.com%2Fwos%2Fwoscc%2Ffull-record%2FWOS:A1991GN71400004","View Full Record in Web of Science")</f>
        <v>View Full Record in Web of Science</v>
      </c>
    </row>
    <row r="40" spans="1:72" x14ac:dyDescent="0.15">
      <c r="A40" t="s">
        <v>72</v>
      </c>
      <c r="B40" t="s">
        <v>577</v>
      </c>
      <c r="C40" t="s">
        <v>74</v>
      </c>
      <c r="D40" t="s">
        <v>74</v>
      </c>
      <c r="E40" t="s">
        <v>74</v>
      </c>
      <c r="F40" t="s">
        <v>577</v>
      </c>
      <c r="G40" t="s">
        <v>74</v>
      </c>
      <c r="H40" t="s">
        <v>74</v>
      </c>
      <c r="I40" t="s">
        <v>578</v>
      </c>
      <c r="J40" t="s">
        <v>579</v>
      </c>
      <c r="K40" t="s">
        <v>74</v>
      </c>
      <c r="L40" t="s">
        <v>74</v>
      </c>
      <c r="M40" t="s">
        <v>77</v>
      </c>
      <c r="N40" t="s">
        <v>78</v>
      </c>
      <c r="O40" t="s">
        <v>74</v>
      </c>
      <c r="P40" t="s">
        <v>74</v>
      </c>
      <c r="Q40" t="s">
        <v>74</v>
      </c>
      <c r="R40" t="s">
        <v>74</v>
      </c>
      <c r="S40" t="s">
        <v>74</v>
      </c>
      <c r="T40" t="s">
        <v>74</v>
      </c>
      <c r="U40" t="s">
        <v>580</v>
      </c>
      <c r="V40" t="s">
        <v>74</v>
      </c>
      <c r="W40" t="s">
        <v>581</v>
      </c>
      <c r="X40" t="s">
        <v>74</v>
      </c>
      <c r="Y40" t="s">
        <v>582</v>
      </c>
      <c r="Z40" t="s">
        <v>74</v>
      </c>
      <c r="AA40" t="s">
        <v>74</v>
      </c>
      <c r="AB40" t="s">
        <v>74</v>
      </c>
      <c r="AC40" t="s">
        <v>74</v>
      </c>
      <c r="AD40" t="s">
        <v>74</v>
      </c>
      <c r="AE40" t="s">
        <v>74</v>
      </c>
      <c r="AF40" t="s">
        <v>74</v>
      </c>
      <c r="AG40">
        <v>30</v>
      </c>
      <c r="AH40">
        <v>11</v>
      </c>
      <c r="AI40">
        <v>12</v>
      </c>
      <c r="AJ40">
        <v>0</v>
      </c>
      <c r="AK40">
        <v>3</v>
      </c>
      <c r="AL40" t="s">
        <v>583</v>
      </c>
      <c r="AM40" t="s">
        <v>111</v>
      </c>
      <c r="AN40" t="s">
        <v>584</v>
      </c>
      <c r="AO40" t="s">
        <v>585</v>
      </c>
      <c r="AP40" t="s">
        <v>74</v>
      </c>
      <c r="AQ40" t="s">
        <v>74</v>
      </c>
      <c r="AR40" t="s">
        <v>586</v>
      </c>
      <c r="AS40" t="s">
        <v>587</v>
      </c>
      <c r="AT40" t="s">
        <v>220</v>
      </c>
      <c r="AU40">
        <v>1991</v>
      </c>
      <c r="AV40">
        <v>11</v>
      </c>
      <c r="AW40">
        <v>3</v>
      </c>
      <c r="AX40" t="s">
        <v>74</v>
      </c>
      <c r="AY40" t="s">
        <v>74</v>
      </c>
      <c r="AZ40" t="s">
        <v>74</v>
      </c>
      <c r="BA40" t="s">
        <v>74</v>
      </c>
      <c r="BB40">
        <v>265</v>
      </c>
      <c r="BC40">
        <v>275</v>
      </c>
      <c r="BD40" t="s">
        <v>74</v>
      </c>
      <c r="BE40" t="s">
        <v>588</v>
      </c>
      <c r="BF40" t="str">
        <f>HYPERLINK("http://dx.doi.org/10.1016/S0272-4944(05)80187-2","http://dx.doi.org/10.1016/S0272-4944(05)80187-2")</f>
        <v>http://dx.doi.org/10.1016/S0272-4944(05)80187-2</v>
      </c>
      <c r="BG40" t="s">
        <v>74</v>
      </c>
      <c r="BH40" t="s">
        <v>74</v>
      </c>
      <c r="BI40">
        <v>11</v>
      </c>
      <c r="BJ40" t="s">
        <v>589</v>
      </c>
      <c r="BK40" t="s">
        <v>590</v>
      </c>
      <c r="BL40" t="s">
        <v>591</v>
      </c>
      <c r="BM40" t="s">
        <v>592</v>
      </c>
      <c r="BN40" t="s">
        <v>74</v>
      </c>
      <c r="BO40" t="s">
        <v>99</v>
      </c>
      <c r="BP40" t="s">
        <v>74</v>
      </c>
      <c r="BQ40" t="s">
        <v>74</v>
      </c>
      <c r="BR40" t="s">
        <v>100</v>
      </c>
      <c r="BS40" t="s">
        <v>593</v>
      </c>
      <c r="BT40" t="str">
        <f>HYPERLINK("https%3A%2F%2Fwww.webofscience.com%2Fwos%2Fwoscc%2Ffull-record%2FWOS:A1991GK01300004","View Full Record in Web of Science")</f>
        <v>View Full Record in Web of Science</v>
      </c>
    </row>
    <row r="41" spans="1:72" x14ac:dyDescent="0.15">
      <c r="A41" t="s">
        <v>72</v>
      </c>
      <c r="B41" t="s">
        <v>594</v>
      </c>
      <c r="C41" t="s">
        <v>74</v>
      </c>
      <c r="D41" t="s">
        <v>74</v>
      </c>
      <c r="E41" t="s">
        <v>74</v>
      </c>
      <c r="F41" t="s">
        <v>594</v>
      </c>
      <c r="G41" t="s">
        <v>74</v>
      </c>
      <c r="H41" t="s">
        <v>74</v>
      </c>
      <c r="I41" t="s">
        <v>595</v>
      </c>
      <c r="J41" t="s">
        <v>596</v>
      </c>
      <c r="K41" t="s">
        <v>74</v>
      </c>
      <c r="L41" t="s">
        <v>74</v>
      </c>
      <c r="M41" t="s">
        <v>77</v>
      </c>
      <c r="N41" t="s">
        <v>78</v>
      </c>
      <c r="O41" t="s">
        <v>74</v>
      </c>
      <c r="P41" t="s">
        <v>74</v>
      </c>
      <c r="Q41" t="s">
        <v>74</v>
      </c>
      <c r="R41" t="s">
        <v>74</v>
      </c>
      <c r="S41" t="s">
        <v>74</v>
      </c>
      <c r="T41" t="s">
        <v>74</v>
      </c>
      <c r="U41" t="s">
        <v>597</v>
      </c>
      <c r="V41" t="s">
        <v>598</v>
      </c>
      <c r="W41" t="s">
        <v>599</v>
      </c>
      <c r="X41" t="s">
        <v>600</v>
      </c>
      <c r="Y41" t="s">
        <v>74</v>
      </c>
      <c r="Z41" t="s">
        <v>74</v>
      </c>
      <c r="AA41" t="s">
        <v>74</v>
      </c>
      <c r="AB41" t="s">
        <v>74</v>
      </c>
      <c r="AC41" t="s">
        <v>74</v>
      </c>
      <c r="AD41" t="s">
        <v>74</v>
      </c>
      <c r="AE41" t="s">
        <v>74</v>
      </c>
      <c r="AF41" t="s">
        <v>74</v>
      </c>
      <c r="AG41">
        <v>26</v>
      </c>
      <c r="AH41">
        <v>18</v>
      </c>
      <c r="AI41">
        <v>19</v>
      </c>
      <c r="AJ41">
        <v>0</v>
      </c>
      <c r="AK41">
        <v>5</v>
      </c>
      <c r="AL41" t="s">
        <v>601</v>
      </c>
      <c r="AM41" t="s">
        <v>602</v>
      </c>
      <c r="AN41" t="s">
        <v>603</v>
      </c>
      <c r="AO41" t="s">
        <v>604</v>
      </c>
      <c r="AP41" t="s">
        <v>74</v>
      </c>
      <c r="AQ41" t="s">
        <v>74</v>
      </c>
      <c r="AR41" t="s">
        <v>605</v>
      </c>
      <c r="AS41" t="s">
        <v>606</v>
      </c>
      <c r="AT41" t="s">
        <v>220</v>
      </c>
      <c r="AU41">
        <v>1991</v>
      </c>
      <c r="AV41">
        <v>137</v>
      </c>
      <c r="AW41" t="s">
        <v>74</v>
      </c>
      <c r="AX41">
        <v>9</v>
      </c>
      <c r="AY41" t="s">
        <v>74</v>
      </c>
      <c r="AZ41" t="s">
        <v>74</v>
      </c>
      <c r="BA41" t="s">
        <v>74</v>
      </c>
      <c r="BB41">
        <v>2191</v>
      </c>
      <c r="BC41">
        <v>2196</v>
      </c>
      <c r="BD41" t="s">
        <v>74</v>
      </c>
      <c r="BE41" t="s">
        <v>607</v>
      </c>
      <c r="BF41" t="str">
        <f>HYPERLINK("http://dx.doi.org/10.1099/00221287-137-9-2191","http://dx.doi.org/10.1099/00221287-137-9-2191")</f>
        <v>http://dx.doi.org/10.1099/00221287-137-9-2191</v>
      </c>
      <c r="BG41" t="s">
        <v>74</v>
      </c>
      <c r="BH41" t="s">
        <v>74</v>
      </c>
      <c r="BI41">
        <v>6</v>
      </c>
      <c r="BJ41" t="s">
        <v>359</v>
      </c>
      <c r="BK41" t="s">
        <v>97</v>
      </c>
      <c r="BL41" t="s">
        <v>359</v>
      </c>
      <c r="BM41" t="s">
        <v>608</v>
      </c>
      <c r="BN41" t="s">
        <v>74</v>
      </c>
      <c r="BO41" t="s">
        <v>147</v>
      </c>
      <c r="BP41" t="s">
        <v>74</v>
      </c>
      <c r="BQ41" t="s">
        <v>74</v>
      </c>
      <c r="BR41" t="s">
        <v>100</v>
      </c>
      <c r="BS41" t="s">
        <v>609</v>
      </c>
      <c r="BT41" t="str">
        <f>HYPERLINK("https%3A%2F%2Fwww.webofscience.com%2Fwos%2Fwoscc%2Ffull-record%2FWOS:A1991GG03100017","View Full Record in Web of Science")</f>
        <v>View Full Record in Web of Science</v>
      </c>
    </row>
    <row r="42" spans="1:72" x14ac:dyDescent="0.15">
      <c r="A42" t="s">
        <v>72</v>
      </c>
      <c r="B42" t="s">
        <v>610</v>
      </c>
      <c r="C42" t="s">
        <v>74</v>
      </c>
      <c r="D42" t="s">
        <v>74</v>
      </c>
      <c r="E42" t="s">
        <v>74</v>
      </c>
      <c r="F42" t="s">
        <v>610</v>
      </c>
      <c r="G42" t="s">
        <v>74</v>
      </c>
      <c r="H42" t="s">
        <v>74</v>
      </c>
      <c r="I42" t="s">
        <v>611</v>
      </c>
      <c r="J42" t="s">
        <v>612</v>
      </c>
      <c r="K42" t="s">
        <v>74</v>
      </c>
      <c r="L42" t="s">
        <v>74</v>
      </c>
      <c r="M42" t="s">
        <v>77</v>
      </c>
      <c r="N42" t="s">
        <v>78</v>
      </c>
      <c r="O42" t="s">
        <v>74</v>
      </c>
      <c r="P42" t="s">
        <v>74</v>
      </c>
      <c r="Q42" t="s">
        <v>74</v>
      </c>
      <c r="R42" t="s">
        <v>74</v>
      </c>
      <c r="S42" t="s">
        <v>74</v>
      </c>
      <c r="T42" t="s">
        <v>613</v>
      </c>
      <c r="U42" t="s">
        <v>74</v>
      </c>
      <c r="V42" t="s">
        <v>614</v>
      </c>
      <c r="W42" t="s">
        <v>74</v>
      </c>
      <c r="X42" t="s">
        <v>74</v>
      </c>
      <c r="Y42" t="s">
        <v>615</v>
      </c>
      <c r="Z42" t="s">
        <v>74</v>
      </c>
      <c r="AA42" t="s">
        <v>74</v>
      </c>
      <c r="AB42" t="s">
        <v>74</v>
      </c>
      <c r="AC42" t="s">
        <v>74</v>
      </c>
      <c r="AD42" t="s">
        <v>74</v>
      </c>
      <c r="AE42" t="s">
        <v>74</v>
      </c>
      <c r="AF42" t="s">
        <v>74</v>
      </c>
      <c r="AG42">
        <v>13</v>
      </c>
      <c r="AH42">
        <v>7</v>
      </c>
      <c r="AI42">
        <v>7</v>
      </c>
      <c r="AJ42">
        <v>0</v>
      </c>
      <c r="AK42">
        <v>2</v>
      </c>
      <c r="AL42" t="s">
        <v>616</v>
      </c>
      <c r="AM42" t="s">
        <v>617</v>
      </c>
      <c r="AN42" t="s">
        <v>618</v>
      </c>
      <c r="AO42" t="s">
        <v>619</v>
      </c>
      <c r="AP42" t="s">
        <v>74</v>
      </c>
      <c r="AQ42" t="s">
        <v>74</v>
      </c>
      <c r="AR42" t="s">
        <v>620</v>
      </c>
      <c r="AS42" t="s">
        <v>621</v>
      </c>
      <c r="AT42" t="s">
        <v>481</v>
      </c>
      <c r="AU42">
        <v>1991</v>
      </c>
      <c r="AV42">
        <v>25</v>
      </c>
      <c r="AW42">
        <v>5</v>
      </c>
      <c r="AX42" t="s">
        <v>74</v>
      </c>
      <c r="AY42" t="s">
        <v>74</v>
      </c>
      <c r="AZ42" t="s">
        <v>74</v>
      </c>
      <c r="BA42" t="s">
        <v>74</v>
      </c>
      <c r="BB42">
        <v>1355</v>
      </c>
      <c r="BC42">
        <v>1362</v>
      </c>
      <c r="BD42" t="s">
        <v>74</v>
      </c>
      <c r="BE42" t="s">
        <v>622</v>
      </c>
      <c r="BF42" t="str">
        <f>HYPERLINK("http://dx.doi.org/10.1080/00222939100770841","http://dx.doi.org/10.1080/00222939100770841")</f>
        <v>http://dx.doi.org/10.1080/00222939100770841</v>
      </c>
      <c r="BG42" t="s">
        <v>74</v>
      </c>
      <c r="BH42" t="s">
        <v>74</v>
      </c>
      <c r="BI42">
        <v>8</v>
      </c>
      <c r="BJ42" t="s">
        <v>623</v>
      </c>
      <c r="BK42" t="s">
        <v>97</v>
      </c>
      <c r="BL42" t="s">
        <v>624</v>
      </c>
      <c r="BM42" t="s">
        <v>625</v>
      </c>
      <c r="BN42" t="s">
        <v>74</v>
      </c>
      <c r="BO42" t="s">
        <v>74</v>
      </c>
      <c r="BP42" t="s">
        <v>74</v>
      </c>
      <c r="BQ42" t="s">
        <v>74</v>
      </c>
      <c r="BR42" t="s">
        <v>100</v>
      </c>
      <c r="BS42" t="s">
        <v>626</v>
      </c>
      <c r="BT42" t="str">
        <f>HYPERLINK("https%3A%2F%2Fwww.webofscience.com%2Fwos%2Fwoscc%2Ffull-record%2FWOS:A1991GU75600015","View Full Record in Web of Science")</f>
        <v>View Full Record in Web of Science</v>
      </c>
    </row>
    <row r="43" spans="1:72" x14ac:dyDescent="0.15">
      <c r="A43" t="s">
        <v>72</v>
      </c>
      <c r="B43" t="s">
        <v>627</v>
      </c>
      <c r="C43" t="s">
        <v>74</v>
      </c>
      <c r="D43" t="s">
        <v>74</v>
      </c>
      <c r="E43" t="s">
        <v>74</v>
      </c>
      <c r="F43" t="s">
        <v>627</v>
      </c>
      <c r="G43" t="s">
        <v>74</v>
      </c>
      <c r="H43" t="s">
        <v>74</v>
      </c>
      <c r="I43" t="s">
        <v>628</v>
      </c>
      <c r="J43" t="s">
        <v>629</v>
      </c>
      <c r="K43" t="s">
        <v>74</v>
      </c>
      <c r="L43" t="s">
        <v>74</v>
      </c>
      <c r="M43" t="s">
        <v>77</v>
      </c>
      <c r="N43" t="s">
        <v>78</v>
      </c>
      <c r="O43" t="s">
        <v>74</v>
      </c>
      <c r="P43" t="s">
        <v>74</v>
      </c>
      <c r="Q43" t="s">
        <v>74</v>
      </c>
      <c r="R43" t="s">
        <v>74</v>
      </c>
      <c r="S43" t="s">
        <v>74</v>
      </c>
      <c r="T43" t="s">
        <v>74</v>
      </c>
      <c r="U43" t="s">
        <v>630</v>
      </c>
      <c r="V43" t="s">
        <v>631</v>
      </c>
      <c r="W43" t="s">
        <v>632</v>
      </c>
      <c r="X43" t="s">
        <v>74</v>
      </c>
      <c r="Y43" t="s">
        <v>74</v>
      </c>
      <c r="Z43" t="s">
        <v>74</v>
      </c>
      <c r="AA43" t="s">
        <v>74</v>
      </c>
      <c r="AB43" t="s">
        <v>74</v>
      </c>
      <c r="AC43" t="s">
        <v>74</v>
      </c>
      <c r="AD43" t="s">
        <v>74</v>
      </c>
      <c r="AE43" t="s">
        <v>74</v>
      </c>
      <c r="AF43" t="s">
        <v>74</v>
      </c>
      <c r="AG43">
        <v>40</v>
      </c>
      <c r="AH43">
        <v>217</v>
      </c>
      <c r="AI43">
        <v>225</v>
      </c>
      <c r="AJ43">
        <v>2</v>
      </c>
      <c r="AK43">
        <v>28</v>
      </c>
      <c r="AL43" t="s">
        <v>568</v>
      </c>
      <c r="AM43" t="s">
        <v>569</v>
      </c>
      <c r="AN43" t="s">
        <v>570</v>
      </c>
      <c r="AO43" t="s">
        <v>633</v>
      </c>
      <c r="AP43" t="s">
        <v>74</v>
      </c>
      <c r="AQ43" t="s">
        <v>74</v>
      </c>
      <c r="AR43" t="s">
        <v>634</v>
      </c>
      <c r="AS43" t="s">
        <v>635</v>
      </c>
      <c r="AT43" t="s">
        <v>220</v>
      </c>
      <c r="AU43">
        <v>1991</v>
      </c>
      <c r="AV43">
        <v>21</v>
      </c>
      <c r="AW43">
        <v>9</v>
      </c>
      <c r="AX43" t="s">
        <v>74</v>
      </c>
      <c r="AY43" t="s">
        <v>74</v>
      </c>
      <c r="AZ43" t="s">
        <v>74</v>
      </c>
      <c r="BA43" t="s">
        <v>74</v>
      </c>
      <c r="BB43">
        <v>1372</v>
      </c>
      <c r="BC43">
        <v>1385</v>
      </c>
      <c r="BD43" t="s">
        <v>74</v>
      </c>
      <c r="BE43" t="s">
        <v>636</v>
      </c>
      <c r="BF43" t="str">
        <f>HYPERLINK("http://dx.doi.org/10.1175/1520-0485(1991)021&lt;1372:MEOTGT&gt;2.0.CO;2","http://dx.doi.org/10.1175/1520-0485(1991)021&lt;1372:MEOTGT&gt;2.0.CO;2")</f>
        <v>http://dx.doi.org/10.1175/1520-0485(1991)021&lt;1372:MEOTGT&gt;2.0.CO;2</v>
      </c>
      <c r="BG43" t="s">
        <v>74</v>
      </c>
      <c r="BH43" t="s">
        <v>74</v>
      </c>
      <c r="BI43">
        <v>14</v>
      </c>
      <c r="BJ43" t="s">
        <v>136</v>
      </c>
      <c r="BK43" t="s">
        <v>97</v>
      </c>
      <c r="BL43" t="s">
        <v>136</v>
      </c>
      <c r="BM43" t="s">
        <v>637</v>
      </c>
      <c r="BN43" t="s">
        <v>74</v>
      </c>
      <c r="BO43" t="s">
        <v>638</v>
      </c>
      <c r="BP43" t="s">
        <v>74</v>
      </c>
      <c r="BQ43" t="s">
        <v>74</v>
      </c>
      <c r="BR43" t="s">
        <v>100</v>
      </c>
      <c r="BS43" t="s">
        <v>639</v>
      </c>
      <c r="BT43" t="str">
        <f>HYPERLINK("https%3A%2F%2Fwww.webofscience.com%2Fwos%2Fwoscc%2Ffull-record%2FWOS:A1991GM78800009","View Full Record in Web of Science")</f>
        <v>View Full Record in Web of Science</v>
      </c>
    </row>
    <row r="44" spans="1:72" x14ac:dyDescent="0.15">
      <c r="A44" t="s">
        <v>72</v>
      </c>
      <c r="B44" t="s">
        <v>640</v>
      </c>
      <c r="C44" t="s">
        <v>74</v>
      </c>
      <c r="D44" t="s">
        <v>74</v>
      </c>
      <c r="E44" t="s">
        <v>74</v>
      </c>
      <c r="F44" t="s">
        <v>640</v>
      </c>
      <c r="G44" t="s">
        <v>74</v>
      </c>
      <c r="H44" t="s">
        <v>74</v>
      </c>
      <c r="I44" t="s">
        <v>641</v>
      </c>
      <c r="J44" t="s">
        <v>629</v>
      </c>
      <c r="K44" t="s">
        <v>74</v>
      </c>
      <c r="L44" t="s">
        <v>74</v>
      </c>
      <c r="M44" t="s">
        <v>77</v>
      </c>
      <c r="N44" t="s">
        <v>334</v>
      </c>
      <c r="O44" t="s">
        <v>74</v>
      </c>
      <c r="P44" t="s">
        <v>74</v>
      </c>
      <c r="Q44" t="s">
        <v>74</v>
      </c>
      <c r="R44" t="s">
        <v>74</v>
      </c>
      <c r="S44" t="s">
        <v>74</v>
      </c>
      <c r="T44" t="s">
        <v>74</v>
      </c>
      <c r="U44" t="s">
        <v>642</v>
      </c>
      <c r="V44" t="s">
        <v>643</v>
      </c>
      <c r="W44" t="s">
        <v>74</v>
      </c>
      <c r="X44" t="s">
        <v>74</v>
      </c>
      <c r="Y44" t="s">
        <v>644</v>
      </c>
      <c r="Z44" t="s">
        <v>74</v>
      </c>
      <c r="AA44" t="s">
        <v>645</v>
      </c>
      <c r="AB44" t="s">
        <v>646</v>
      </c>
      <c r="AC44" t="s">
        <v>74</v>
      </c>
      <c r="AD44" t="s">
        <v>74</v>
      </c>
      <c r="AE44" t="s">
        <v>74</v>
      </c>
      <c r="AF44" t="s">
        <v>74</v>
      </c>
      <c r="AG44">
        <v>8</v>
      </c>
      <c r="AH44">
        <v>93</v>
      </c>
      <c r="AI44">
        <v>100</v>
      </c>
      <c r="AJ44">
        <v>0</v>
      </c>
      <c r="AK44">
        <v>1</v>
      </c>
      <c r="AL44" t="s">
        <v>568</v>
      </c>
      <c r="AM44" t="s">
        <v>569</v>
      </c>
      <c r="AN44" t="s">
        <v>570</v>
      </c>
      <c r="AO44" t="s">
        <v>633</v>
      </c>
      <c r="AP44" t="s">
        <v>74</v>
      </c>
      <c r="AQ44" t="s">
        <v>74</v>
      </c>
      <c r="AR44" t="s">
        <v>634</v>
      </c>
      <c r="AS44" t="s">
        <v>635</v>
      </c>
      <c r="AT44" t="s">
        <v>220</v>
      </c>
      <c r="AU44">
        <v>1991</v>
      </c>
      <c r="AV44">
        <v>21</v>
      </c>
      <c r="AW44">
        <v>9</v>
      </c>
      <c r="AX44" t="s">
        <v>74</v>
      </c>
      <c r="AY44" t="s">
        <v>74</v>
      </c>
      <c r="AZ44" t="s">
        <v>74</v>
      </c>
      <c r="BA44" t="s">
        <v>74</v>
      </c>
      <c r="BB44">
        <v>1494</v>
      </c>
      <c r="BC44">
        <v>1499</v>
      </c>
      <c r="BD44" t="s">
        <v>74</v>
      </c>
      <c r="BE44" t="s">
        <v>647</v>
      </c>
      <c r="BF44" t="str">
        <f>HYPERLINK("http://dx.doi.org/10.1175/1520-0485(1991)021&lt;1494:TOBCIT&gt;2.0.CO;2","http://dx.doi.org/10.1175/1520-0485(1991)021&lt;1494:TOBCIT&gt;2.0.CO;2")</f>
        <v>http://dx.doi.org/10.1175/1520-0485(1991)021&lt;1494:TOBCIT&gt;2.0.CO;2</v>
      </c>
      <c r="BG44" t="s">
        <v>74</v>
      </c>
      <c r="BH44" t="s">
        <v>74</v>
      </c>
      <c r="BI44">
        <v>6</v>
      </c>
      <c r="BJ44" t="s">
        <v>136</v>
      </c>
      <c r="BK44" t="s">
        <v>97</v>
      </c>
      <c r="BL44" t="s">
        <v>136</v>
      </c>
      <c r="BM44" t="s">
        <v>637</v>
      </c>
      <c r="BN44" t="s">
        <v>74</v>
      </c>
      <c r="BO44" t="s">
        <v>648</v>
      </c>
      <c r="BP44" t="s">
        <v>74</v>
      </c>
      <c r="BQ44" t="s">
        <v>74</v>
      </c>
      <c r="BR44" t="s">
        <v>100</v>
      </c>
      <c r="BS44" t="s">
        <v>649</v>
      </c>
      <c r="BT44" t="str">
        <f>HYPERLINK("https%3A%2F%2Fwww.webofscience.com%2Fwos%2Fwoscc%2Ffull-record%2FWOS:A1991GM78800015","View Full Record in Web of Science")</f>
        <v>View Full Record in Web of Science</v>
      </c>
    </row>
    <row r="45" spans="1:72" x14ac:dyDescent="0.15">
      <c r="A45" t="s">
        <v>72</v>
      </c>
      <c r="B45" t="s">
        <v>650</v>
      </c>
      <c r="C45" t="s">
        <v>74</v>
      </c>
      <c r="D45" t="s">
        <v>74</v>
      </c>
      <c r="E45" t="s">
        <v>74</v>
      </c>
      <c r="F45" t="s">
        <v>650</v>
      </c>
      <c r="G45" t="s">
        <v>74</v>
      </c>
      <c r="H45" t="s">
        <v>74</v>
      </c>
      <c r="I45" t="s">
        <v>651</v>
      </c>
      <c r="J45" t="s">
        <v>652</v>
      </c>
      <c r="K45" t="s">
        <v>74</v>
      </c>
      <c r="L45" t="s">
        <v>74</v>
      </c>
      <c r="M45" t="s">
        <v>77</v>
      </c>
      <c r="N45" t="s">
        <v>78</v>
      </c>
      <c r="O45" t="s">
        <v>74</v>
      </c>
      <c r="P45" t="s">
        <v>74</v>
      </c>
      <c r="Q45" t="s">
        <v>74</v>
      </c>
      <c r="R45" t="s">
        <v>74</v>
      </c>
      <c r="S45" t="s">
        <v>74</v>
      </c>
      <c r="T45" t="s">
        <v>74</v>
      </c>
      <c r="U45" t="s">
        <v>74</v>
      </c>
      <c r="V45" t="s">
        <v>74</v>
      </c>
      <c r="W45" t="s">
        <v>74</v>
      </c>
      <c r="X45" t="s">
        <v>74</v>
      </c>
      <c r="Y45" t="s">
        <v>74</v>
      </c>
      <c r="Z45" t="s">
        <v>74</v>
      </c>
      <c r="AA45" t="s">
        <v>74</v>
      </c>
      <c r="AB45" t="s">
        <v>74</v>
      </c>
      <c r="AC45" t="s">
        <v>74</v>
      </c>
      <c r="AD45" t="s">
        <v>74</v>
      </c>
      <c r="AE45" t="s">
        <v>74</v>
      </c>
      <c r="AF45" t="s">
        <v>74</v>
      </c>
      <c r="AG45">
        <v>2</v>
      </c>
      <c r="AH45">
        <v>1</v>
      </c>
      <c r="AI45">
        <v>1</v>
      </c>
      <c r="AJ45">
        <v>0</v>
      </c>
      <c r="AK45">
        <v>0</v>
      </c>
      <c r="AL45" t="s">
        <v>653</v>
      </c>
      <c r="AM45" t="s">
        <v>617</v>
      </c>
      <c r="AN45" t="s">
        <v>654</v>
      </c>
      <c r="AO45" t="s">
        <v>655</v>
      </c>
      <c r="AP45" t="s">
        <v>74</v>
      </c>
      <c r="AQ45" t="s">
        <v>74</v>
      </c>
      <c r="AR45" t="s">
        <v>656</v>
      </c>
      <c r="AS45" t="s">
        <v>657</v>
      </c>
      <c r="AT45" t="s">
        <v>394</v>
      </c>
      <c r="AU45">
        <v>1991</v>
      </c>
      <c r="AV45">
        <v>12</v>
      </c>
      <c r="AW45">
        <v>2</v>
      </c>
      <c r="AX45" t="s">
        <v>74</v>
      </c>
      <c r="AY45" t="s">
        <v>74</v>
      </c>
      <c r="AZ45" t="s">
        <v>74</v>
      </c>
      <c r="BA45" t="s">
        <v>74</v>
      </c>
      <c r="BB45">
        <v>95</v>
      </c>
      <c r="BC45">
        <v>108</v>
      </c>
      <c r="BD45" t="s">
        <v>74</v>
      </c>
      <c r="BE45" t="s">
        <v>658</v>
      </c>
      <c r="BF45" t="str">
        <f>HYPERLINK("http://dx.doi.org/10.1080/00379819109514403","http://dx.doi.org/10.1080/00379819109514403")</f>
        <v>http://dx.doi.org/10.1080/00379819109514403</v>
      </c>
      <c r="BG45" t="s">
        <v>74</v>
      </c>
      <c r="BH45" t="s">
        <v>74</v>
      </c>
      <c r="BI45">
        <v>14</v>
      </c>
      <c r="BJ45" t="s">
        <v>659</v>
      </c>
      <c r="BK45" t="s">
        <v>660</v>
      </c>
      <c r="BL45" t="s">
        <v>659</v>
      </c>
      <c r="BM45" t="s">
        <v>661</v>
      </c>
      <c r="BN45" t="s">
        <v>74</v>
      </c>
      <c r="BO45" t="s">
        <v>74</v>
      </c>
      <c r="BP45" t="s">
        <v>74</v>
      </c>
      <c r="BQ45" t="s">
        <v>74</v>
      </c>
      <c r="BR45" t="s">
        <v>100</v>
      </c>
      <c r="BS45" t="s">
        <v>662</v>
      </c>
      <c r="BT45" t="str">
        <f>HYPERLINK("https%3A%2F%2Fwww.webofscience.com%2Fwos%2Fwoscc%2Ffull-record%2FWOS:A1991GT26000002","View Full Record in Web of Science")</f>
        <v>View Full Record in Web of Science</v>
      </c>
    </row>
    <row r="46" spans="1:72" x14ac:dyDescent="0.15">
      <c r="A46" t="s">
        <v>72</v>
      </c>
      <c r="B46" t="s">
        <v>663</v>
      </c>
      <c r="C46" t="s">
        <v>74</v>
      </c>
      <c r="D46" t="s">
        <v>74</v>
      </c>
      <c r="E46" t="s">
        <v>74</v>
      </c>
      <c r="F46" t="s">
        <v>663</v>
      </c>
      <c r="G46" t="s">
        <v>74</v>
      </c>
      <c r="H46" t="s">
        <v>74</v>
      </c>
      <c r="I46" t="s">
        <v>664</v>
      </c>
      <c r="J46" t="s">
        <v>665</v>
      </c>
      <c r="K46" t="s">
        <v>74</v>
      </c>
      <c r="L46" t="s">
        <v>74</v>
      </c>
      <c r="M46" t="s">
        <v>77</v>
      </c>
      <c r="N46" t="s">
        <v>78</v>
      </c>
      <c r="O46" t="s">
        <v>74</v>
      </c>
      <c r="P46" t="s">
        <v>74</v>
      </c>
      <c r="Q46" t="s">
        <v>74</v>
      </c>
      <c r="R46" t="s">
        <v>74</v>
      </c>
      <c r="S46" t="s">
        <v>74</v>
      </c>
      <c r="T46" t="s">
        <v>74</v>
      </c>
      <c r="U46" t="s">
        <v>666</v>
      </c>
      <c r="V46" t="s">
        <v>667</v>
      </c>
      <c r="W46" t="s">
        <v>668</v>
      </c>
      <c r="X46" t="s">
        <v>669</v>
      </c>
      <c r="Y46" t="s">
        <v>670</v>
      </c>
      <c r="Z46" t="s">
        <v>74</v>
      </c>
      <c r="AA46" t="s">
        <v>74</v>
      </c>
      <c r="AB46" t="s">
        <v>74</v>
      </c>
      <c r="AC46" t="s">
        <v>74</v>
      </c>
      <c r="AD46" t="s">
        <v>74</v>
      </c>
      <c r="AE46" t="s">
        <v>74</v>
      </c>
      <c r="AF46" t="s">
        <v>74</v>
      </c>
      <c r="AG46">
        <v>43</v>
      </c>
      <c r="AH46">
        <v>4</v>
      </c>
      <c r="AI46">
        <v>4</v>
      </c>
      <c r="AJ46">
        <v>1</v>
      </c>
      <c r="AK46">
        <v>5</v>
      </c>
      <c r="AL46" t="s">
        <v>671</v>
      </c>
      <c r="AM46" t="s">
        <v>249</v>
      </c>
      <c r="AN46" t="s">
        <v>672</v>
      </c>
      <c r="AO46" t="s">
        <v>673</v>
      </c>
      <c r="AP46" t="s">
        <v>74</v>
      </c>
      <c r="AQ46" t="s">
        <v>74</v>
      </c>
      <c r="AR46" t="s">
        <v>674</v>
      </c>
      <c r="AS46" t="s">
        <v>675</v>
      </c>
      <c r="AT46" t="s">
        <v>220</v>
      </c>
      <c r="AU46">
        <v>1991</v>
      </c>
      <c r="AV46">
        <v>225</v>
      </c>
      <c r="AW46" t="s">
        <v>74</v>
      </c>
      <c r="AX46">
        <v>1</v>
      </c>
      <c r="AY46" t="s">
        <v>74</v>
      </c>
      <c r="AZ46" t="s">
        <v>74</v>
      </c>
      <c r="BA46" t="s">
        <v>74</v>
      </c>
      <c r="BB46">
        <v>153</v>
      </c>
      <c r="BC46">
        <v>172</v>
      </c>
      <c r="BD46" t="s">
        <v>74</v>
      </c>
      <c r="BE46" t="s">
        <v>676</v>
      </c>
      <c r="BF46" t="str">
        <f>HYPERLINK("http://dx.doi.org/10.1111/j.1469-7998.1991.tb03808.x","http://dx.doi.org/10.1111/j.1469-7998.1991.tb03808.x")</f>
        <v>http://dx.doi.org/10.1111/j.1469-7998.1991.tb03808.x</v>
      </c>
      <c r="BG46" t="s">
        <v>74</v>
      </c>
      <c r="BH46" t="s">
        <v>74</v>
      </c>
      <c r="BI46">
        <v>20</v>
      </c>
      <c r="BJ46" t="s">
        <v>677</v>
      </c>
      <c r="BK46" t="s">
        <v>97</v>
      </c>
      <c r="BL46" t="s">
        <v>677</v>
      </c>
      <c r="BM46" t="s">
        <v>678</v>
      </c>
      <c r="BN46" t="s">
        <v>74</v>
      </c>
      <c r="BO46" t="s">
        <v>74</v>
      </c>
      <c r="BP46" t="s">
        <v>74</v>
      </c>
      <c r="BQ46" t="s">
        <v>74</v>
      </c>
      <c r="BR46" t="s">
        <v>100</v>
      </c>
      <c r="BS46" t="s">
        <v>679</v>
      </c>
      <c r="BT46" t="str">
        <f>HYPERLINK("https%3A%2F%2Fwww.webofscience.com%2Fwos%2Fwoscc%2Ffull-record%2FWOS:A1991GK01600012","View Full Record in Web of Science")</f>
        <v>View Full Record in Web of Science</v>
      </c>
    </row>
    <row r="47" spans="1:72" x14ac:dyDescent="0.15">
      <c r="A47" t="s">
        <v>72</v>
      </c>
      <c r="B47" t="s">
        <v>680</v>
      </c>
      <c r="C47" t="s">
        <v>74</v>
      </c>
      <c r="D47" t="s">
        <v>74</v>
      </c>
      <c r="E47" t="s">
        <v>74</v>
      </c>
      <c r="F47" t="s">
        <v>680</v>
      </c>
      <c r="G47" t="s">
        <v>74</v>
      </c>
      <c r="H47" t="s">
        <v>74</v>
      </c>
      <c r="I47" t="s">
        <v>681</v>
      </c>
      <c r="J47" t="s">
        <v>682</v>
      </c>
      <c r="K47" t="s">
        <v>74</v>
      </c>
      <c r="L47" t="s">
        <v>74</v>
      </c>
      <c r="M47" t="s">
        <v>77</v>
      </c>
      <c r="N47" t="s">
        <v>78</v>
      </c>
      <c r="O47" t="s">
        <v>74</v>
      </c>
      <c r="P47" t="s">
        <v>74</v>
      </c>
      <c r="Q47" t="s">
        <v>74</v>
      </c>
      <c r="R47" t="s">
        <v>74</v>
      </c>
      <c r="S47" t="s">
        <v>74</v>
      </c>
      <c r="T47" t="s">
        <v>74</v>
      </c>
      <c r="U47" t="s">
        <v>683</v>
      </c>
      <c r="V47" t="s">
        <v>684</v>
      </c>
      <c r="W47" t="s">
        <v>74</v>
      </c>
      <c r="X47" t="s">
        <v>74</v>
      </c>
      <c r="Y47" t="s">
        <v>685</v>
      </c>
      <c r="Z47" t="s">
        <v>74</v>
      </c>
      <c r="AA47" t="s">
        <v>74</v>
      </c>
      <c r="AB47" t="s">
        <v>74</v>
      </c>
      <c r="AC47" t="s">
        <v>74</v>
      </c>
      <c r="AD47" t="s">
        <v>74</v>
      </c>
      <c r="AE47" t="s">
        <v>74</v>
      </c>
      <c r="AF47" t="s">
        <v>74</v>
      </c>
      <c r="AG47">
        <v>49</v>
      </c>
      <c r="AH47">
        <v>320</v>
      </c>
      <c r="AI47">
        <v>356</v>
      </c>
      <c r="AJ47">
        <v>1</v>
      </c>
      <c r="AK47">
        <v>43</v>
      </c>
      <c r="AL47" t="s">
        <v>686</v>
      </c>
      <c r="AM47" t="s">
        <v>687</v>
      </c>
      <c r="AN47" t="s">
        <v>688</v>
      </c>
      <c r="AO47" t="s">
        <v>689</v>
      </c>
      <c r="AP47" t="s">
        <v>74</v>
      </c>
      <c r="AQ47" t="s">
        <v>74</v>
      </c>
      <c r="AR47" t="s">
        <v>690</v>
      </c>
      <c r="AS47" t="s">
        <v>691</v>
      </c>
      <c r="AT47" t="s">
        <v>220</v>
      </c>
      <c r="AU47">
        <v>1991</v>
      </c>
      <c r="AV47">
        <v>76</v>
      </c>
      <c r="AW47">
        <v>2</v>
      </c>
      <c r="AX47" t="s">
        <v>74</v>
      </c>
      <c r="AY47" t="s">
        <v>74</v>
      </c>
      <c r="AZ47" t="s">
        <v>74</v>
      </c>
      <c r="BA47" t="s">
        <v>74</v>
      </c>
      <c r="BB47">
        <v>149</v>
      </c>
      <c r="BC47">
        <v>157</v>
      </c>
      <c r="BD47" t="s">
        <v>74</v>
      </c>
      <c r="BE47" t="s">
        <v>692</v>
      </c>
      <c r="BF47" t="str">
        <f>HYPERLINK("http://dx.doi.org/10.3354/meps076149","http://dx.doi.org/10.3354/meps076149")</f>
        <v>http://dx.doi.org/10.3354/meps076149</v>
      </c>
      <c r="BG47" t="s">
        <v>74</v>
      </c>
      <c r="BH47" t="s">
        <v>74</v>
      </c>
      <c r="BI47">
        <v>9</v>
      </c>
      <c r="BJ47" t="s">
        <v>693</v>
      </c>
      <c r="BK47" t="s">
        <v>97</v>
      </c>
      <c r="BL47" t="s">
        <v>694</v>
      </c>
      <c r="BM47" t="s">
        <v>695</v>
      </c>
      <c r="BN47" t="s">
        <v>74</v>
      </c>
      <c r="BO47" t="s">
        <v>147</v>
      </c>
      <c r="BP47" t="s">
        <v>74</v>
      </c>
      <c r="BQ47" t="s">
        <v>74</v>
      </c>
      <c r="BR47" t="s">
        <v>100</v>
      </c>
      <c r="BS47" t="s">
        <v>696</v>
      </c>
      <c r="BT47" t="str">
        <f>HYPERLINK("https%3A%2F%2Fwww.webofscience.com%2Fwos%2Fwoscc%2Ffull-record%2FWOS:A1991GH82300006","View Full Record in Web of Science")</f>
        <v>View Full Record in Web of Science</v>
      </c>
    </row>
    <row r="48" spans="1:72" x14ac:dyDescent="0.15">
      <c r="A48" t="s">
        <v>72</v>
      </c>
      <c r="B48" t="s">
        <v>697</v>
      </c>
      <c r="C48" t="s">
        <v>74</v>
      </c>
      <c r="D48" t="s">
        <v>74</v>
      </c>
      <c r="E48" t="s">
        <v>74</v>
      </c>
      <c r="F48" t="s">
        <v>697</v>
      </c>
      <c r="G48" t="s">
        <v>74</v>
      </c>
      <c r="H48" t="s">
        <v>74</v>
      </c>
      <c r="I48" t="s">
        <v>698</v>
      </c>
      <c r="J48" t="s">
        <v>682</v>
      </c>
      <c r="K48" t="s">
        <v>74</v>
      </c>
      <c r="L48" t="s">
        <v>74</v>
      </c>
      <c r="M48" t="s">
        <v>77</v>
      </c>
      <c r="N48" t="s">
        <v>78</v>
      </c>
      <c r="O48" t="s">
        <v>74</v>
      </c>
      <c r="P48" t="s">
        <v>74</v>
      </c>
      <c r="Q48" t="s">
        <v>74</v>
      </c>
      <c r="R48" t="s">
        <v>74</v>
      </c>
      <c r="S48" t="s">
        <v>74</v>
      </c>
      <c r="T48" t="s">
        <v>74</v>
      </c>
      <c r="U48" t="s">
        <v>699</v>
      </c>
      <c r="V48" t="s">
        <v>700</v>
      </c>
      <c r="W48" t="s">
        <v>701</v>
      </c>
      <c r="X48" t="s">
        <v>702</v>
      </c>
      <c r="Y48" t="s">
        <v>703</v>
      </c>
      <c r="Z48" t="s">
        <v>74</v>
      </c>
      <c r="AA48" t="s">
        <v>74</v>
      </c>
      <c r="AB48" t="s">
        <v>74</v>
      </c>
      <c r="AC48" t="s">
        <v>74</v>
      </c>
      <c r="AD48" t="s">
        <v>74</v>
      </c>
      <c r="AE48" t="s">
        <v>74</v>
      </c>
      <c r="AF48" t="s">
        <v>74</v>
      </c>
      <c r="AG48">
        <v>57</v>
      </c>
      <c r="AH48">
        <v>70</v>
      </c>
      <c r="AI48">
        <v>74</v>
      </c>
      <c r="AJ48">
        <v>0</v>
      </c>
      <c r="AK48">
        <v>7</v>
      </c>
      <c r="AL48" t="s">
        <v>686</v>
      </c>
      <c r="AM48" t="s">
        <v>687</v>
      </c>
      <c r="AN48" t="s">
        <v>688</v>
      </c>
      <c r="AO48" t="s">
        <v>689</v>
      </c>
      <c r="AP48" t="s">
        <v>704</v>
      </c>
      <c r="AQ48" t="s">
        <v>74</v>
      </c>
      <c r="AR48" t="s">
        <v>690</v>
      </c>
      <c r="AS48" t="s">
        <v>691</v>
      </c>
      <c r="AT48" t="s">
        <v>220</v>
      </c>
      <c r="AU48">
        <v>1991</v>
      </c>
      <c r="AV48">
        <v>75</v>
      </c>
      <c r="AW48" t="s">
        <v>705</v>
      </c>
      <c r="AX48" t="s">
        <v>74</v>
      </c>
      <c r="AY48" t="s">
        <v>74</v>
      </c>
      <c r="AZ48" t="s">
        <v>74</v>
      </c>
      <c r="BA48" t="s">
        <v>74</v>
      </c>
      <c r="BB48">
        <v>161</v>
      </c>
      <c r="BC48">
        <v>172</v>
      </c>
      <c r="BD48" t="s">
        <v>74</v>
      </c>
      <c r="BE48" t="s">
        <v>706</v>
      </c>
      <c r="BF48" t="str">
        <f>HYPERLINK("http://dx.doi.org/10.3354/meps075161","http://dx.doi.org/10.3354/meps075161")</f>
        <v>http://dx.doi.org/10.3354/meps075161</v>
      </c>
      <c r="BG48" t="s">
        <v>74</v>
      </c>
      <c r="BH48" t="s">
        <v>74</v>
      </c>
      <c r="BI48">
        <v>12</v>
      </c>
      <c r="BJ48" t="s">
        <v>693</v>
      </c>
      <c r="BK48" t="s">
        <v>97</v>
      </c>
      <c r="BL48" t="s">
        <v>694</v>
      </c>
      <c r="BM48" t="s">
        <v>707</v>
      </c>
      <c r="BN48" t="s">
        <v>74</v>
      </c>
      <c r="BO48" t="s">
        <v>147</v>
      </c>
      <c r="BP48" t="s">
        <v>74</v>
      </c>
      <c r="BQ48" t="s">
        <v>74</v>
      </c>
      <c r="BR48" t="s">
        <v>100</v>
      </c>
      <c r="BS48" t="s">
        <v>708</v>
      </c>
      <c r="BT48" t="str">
        <f>HYPERLINK("https%3A%2F%2Fwww.webofscience.com%2Fwos%2Fwoscc%2Ffull-record%2FWOS:A1991GG43500005","View Full Record in Web of Science")</f>
        <v>View Full Record in Web of Science</v>
      </c>
    </row>
    <row r="49" spans="1:72" x14ac:dyDescent="0.15">
      <c r="A49" t="s">
        <v>72</v>
      </c>
      <c r="B49" t="s">
        <v>709</v>
      </c>
      <c r="C49" t="s">
        <v>74</v>
      </c>
      <c r="D49" t="s">
        <v>74</v>
      </c>
      <c r="E49" t="s">
        <v>74</v>
      </c>
      <c r="F49" t="s">
        <v>709</v>
      </c>
      <c r="G49" t="s">
        <v>74</v>
      </c>
      <c r="H49" t="s">
        <v>74</v>
      </c>
      <c r="I49" t="s">
        <v>710</v>
      </c>
      <c r="J49" t="s">
        <v>711</v>
      </c>
      <c r="K49" t="s">
        <v>74</v>
      </c>
      <c r="L49" t="s">
        <v>74</v>
      </c>
      <c r="M49" t="s">
        <v>77</v>
      </c>
      <c r="N49" t="s">
        <v>78</v>
      </c>
      <c r="O49" t="s">
        <v>74</v>
      </c>
      <c r="P49" t="s">
        <v>74</v>
      </c>
      <c r="Q49" t="s">
        <v>74</v>
      </c>
      <c r="R49" t="s">
        <v>74</v>
      </c>
      <c r="S49" t="s">
        <v>74</v>
      </c>
      <c r="T49" t="s">
        <v>74</v>
      </c>
      <c r="U49" t="s">
        <v>712</v>
      </c>
      <c r="V49" t="s">
        <v>713</v>
      </c>
      <c r="W49" t="s">
        <v>74</v>
      </c>
      <c r="X49" t="s">
        <v>74</v>
      </c>
      <c r="Y49" t="s">
        <v>714</v>
      </c>
      <c r="Z49" t="s">
        <v>74</v>
      </c>
      <c r="AA49" t="s">
        <v>74</v>
      </c>
      <c r="AB49" t="s">
        <v>74</v>
      </c>
      <c r="AC49" t="s">
        <v>74</v>
      </c>
      <c r="AD49" t="s">
        <v>74</v>
      </c>
      <c r="AE49" t="s">
        <v>74</v>
      </c>
      <c r="AF49" t="s">
        <v>74</v>
      </c>
      <c r="AG49">
        <v>61</v>
      </c>
      <c r="AH49">
        <v>19</v>
      </c>
      <c r="AI49">
        <v>19</v>
      </c>
      <c r="AJ49">
        <v>1</v>
      </c>
      <c r="AK49">
        <v>6</v>
      </c>
      <c r="AL49" t="s">
        <v>715</v>
      </c>
      <c r="AM49" t="s">
        <v>716</v>
      </c>
      <c r="AN49" t="s">
        <v>717</v>
      </c>
      <c r="AO49" t="s">
        <v>718</v>
      </c>
      <c r="AP49" t="s">
        <v>74</v>
      </c>
      <c r="AQ49" t="s">
        <v>74</v>
      </c>
      <c r="AR49" t="s">
        <v>719</v>
      </c>
      <c r="AS49" t="s">
        <v>720</v>
      </c>
      <c r="AT49" t="s">
        <v>220</v>
      </c>
      <c r="AU49">
        <v>1991</v>
      </c>
      <c r="AV49">
        <v>100</v>
      </c>
      <c r="AW49" t="s">
        <v>721</v>
      </c>
      <c r="AX49" t="s">
        <v>74</v>
      </c>
      <c r="AY49" t="s">
        <v>74</v>
      </c>
      <c r="AZ49" t="s">
        <v>74</v>
      </c>
      <c r="BA49" t="s">
        <v>74</v>
      </c>
      <c r="BB49">
        <v>249</v>
      </c>
      <c r="BC49">
        <v>276</v>
      </c>
      <c r="BD49" t="s">
        <v>74</v>
      </c>
      <c r="BE49" t="s">
        <v>722</v>
      </c>
      <c r="BF49" t="str">
        <f>HYPERLINK("http://dx.doi.org/10.1016/0025-3227(91)90235-V","http://dx.doi.org/10.1016/0025-3227(91)90235-V")</f>
        <v>http://dx.doi.org/10.1016/0025-3227(91)90235-V</v>
      </c>
      <c r="BG49" t="s">
        <v>74</v>
      </c>
      <c r="BH49" t="s">
        <v>74</v>
      </c>
      <c r="BI49">
        <v>28</v>
      </c>
      <c r="BJ49" t="s">
        <v>723</v>
      </c>
      <c r="BK49" t="s">
        <v>97</v>
      </c>
      <c r="BL49" t="s">
        <v>724</v>
      </c>
      <c r="BM49" t="s">
        <v>725</v>
      </c>
      <c r="BN49" t="s">
        <v>74</v>
      </c>
      <c r="BO49" t="s">
        <v>74</v>
      </c>
      <c r="BP49" t="s">
        <v>74</v>
      </c>
      <c r="BQ49" t="s">
        <v>74</v>
      </c>
      <c r="BR49" t="s">
        <v>100</v>
      </c>
      <c r="BS49" t="s">
        <v>726</v>
      </c>
      <c r="BT49" t="str">
        <f>HYPERLINK("https%3A%2F%2Fwww.webofscience.com%2Fwos%2Fwoscc%2Ffull-record%2FWOS:A1991GL88200017","View Full Record in Web of Science")</f>
        <v>View Full Record in Web of Science</v>
      </c>
    </row>
    <row r="50" spans="1:72" x14ac:dyDescent="0.15">
      <c r="A50" t="s">
        <v>72</v>
      </c>
      <c r="B50" t="s">
        <v>727</v>
      </c>
      <c r="C50" t="s">
        <v>74</v>
      </c>
      <c r="D50" t="s">
        <v>74</v>
      </c>
      <c r="E50" t="s">
        <v>74</v>
      </c>
      <c r="F50" t="s">
        <v>727</v>
      </c>
      <c r="G50" t="s">
        <v>74</v>
      </c>
      <c r="H50" t="s">
        <v>74</v>
      </c>
      <c r="I50" t="s">
        <v>728</v>
      </c>
      <c r="J50" t="s">
        <v>729</v>
      </c>
      <c r="K50" t="s">
        <v>74</v>
      </c>
      <c r="L50" t="s">
        <v>74</v>
      </c>
      <c r="M50" t="s">
        <v>77</v>
      </c>
      <c r="N50" t="s">
        <v>78</v>
      </c>
      <c r="O50" t="s">
        <v>74</v>
      </c>
      <c r="P50" t="s">
        <v>74</v>
      </c>
      <c r="Q50" t="s">
        <v>74</v>
      </c>
      <c r="R50" t="s">
        <v>74</v>
      </c>
      <c r="S50" t="s">
        <v>74</v>
      </c>
      <c r="T50" t="s">
        <v>74</v>
      </c>
      <c r="U50" t="s">
        <v>730</v>
      </c>
      <c r="V50" t="s">
        <v>731</v>
      </c>
      <c r="W50" t="s">
        <v>74</v>
      </c>
      <c r="X50" t="s">
        <v>74</v>
      </c>
      <c r="Y50" t="s">
        <v>732</v>
      </c>
      <c r="Z50" t="s">
        <v>74</v>
      </c>
      <c r="AA50" t="s">
        <v>733</v>
      </c>
      <c r="AB50" t="s">
        <v>734</v>
      </c>
      <c r="AC50" t="s">
        <v>74</v>
      </c>
      <c r="AD50" t="s">
        <v>74</v>
      </c>
      <c r="AE50" t="s">
        <v>74</v>
      </c>
      <c r="AF50" t="s">
        <v>74</v>
      </c>
      <c r="AG50">
        <v>26</v>
      </c>
      <c r="AH50">
        <v>32</v>
      </c>
      <c r="AI50">
        <v>32</v>
      </c>
      <c r="AJ50">
        <v>0</v>
      </c>
      <c r="AK50">
        <v>11</v>
      </c>
      <c r="AL50" t="s">
        <v>461</v>
      </c>
      <c r="AM50" t="s">
        <v>249</v>
      </c>
      <c r="AN50" t="s">
        <v>735</v>
      </c>
      <c r="AO50" t="s">
        <v>736</v>
      </c>
      <c r="AP50" t="s">
        <v>737</v>
      </c>
      <c r="AQ50" t="s">
        <v>74</v>
      </c>
      <c r="AR50" t="s">
        <v>738</v>
      </c>
      <c r="AS50" t="s">
        <v>739</v>
      </c>
      <c r="AT50" t="s">
        <v>220</v>
      </c>
      <c r="AU50">
        <v>1991</v>
      </c>
      <c r="AV50">
        <v>22</v>
      </c>
      <c r="AW50">
        <v>9</v>
      </c>
      <c r="AX50" t="s">
        <v>74</v>
      </c>
      <c r="AY50" t="s">
        <v>74</v>
      </c>
      <c r="AZ50" t="s">
        <v>74</v>
      </c>
      <c r="BA50" t="s">
        <v>74</v>
      </c>
      <c r="BB50">
        <v>441</v>
      </c>
      <c r="BC50">
        <v>447</v>
      </c>
      <c r="BD50" t="s">
        <v>74</v>
      </c>
      <c r="BE50" t="s">
        <v>740</v>
      </c>
      <c r="BF50" t="str">
        <f>HYPERLINK("http://dx.doi.org/10.1016/0025-326X(91)90212-B","http://dx.doi.org/10.1016/0025-326X(91)90212-B")</f>
        <v>http://dx.doi.org/10.1016/0025-326X(91)90212-B</v>
      </c>
      <c r="BG50" t="s">
        <v>74</v>
      </c>
      <c r="BH50" t="s">
        <v>74</v>
      </c>
      <c r="BI50">
        <v>7</v>
      </c>
      <c r="BJ50" t="s">
        <v>741</v>
      </c>
      <c r="BK50" t="s">
        <v>97</v>
      </c>
      <c r="BL50" t="s">
        <v>742</v>
      </c>
      <c r="BM50" t="s">
        <v>743</v>
      </c>
      <c r="BN50" t="s">
        <v>74</v>
      </c>
      <c r="BO50" t="s">
        <v>74</v>
      </c>
      <c r="BP50" t="s">
        <v>74</v>
      </c>
      <c r="BQ50" t="s">
        <v>74</v>
      </c>
      <c r="BR50" t="s">
        <v>100</v>
      </c>
      <c r="BS50" t="s">
        <v>744</v>
      </c>
      <c r="BT50" t="str">
        <f>HYPERLINK("https%3A%2F%2Fwww.webofscience.com%2Fwos%2Fwoscc%2Ffull-record%2FWOS:A1991GJ59500008","View Full Record in Web of Science")</f>
        <v>View Full Record in Web of Science</v>
      </c>
    </row>
    <row r="51" spans="1:72" x14ac:dyDescent="0.15">
      <c r="A51" t="s">
        <v>72</v>
      </c>
      <c r="B51" t="s">
        <v>745</v>
      </c>
      <c r="C51" t="s">
        <v>74</v>
      </c>
      <c r="D51" t="s">
        <v>74</v>
      </c>
      <c r="E51" t="s">
        <v>74</v>
      </c>
      <c r="F51" t="s">
        <v>745</v>
      </c>
      <c r="G51" t="s">
        <v>74</v>
      </c>
      <c r="H51" t="s">
        <v>74</v>
      </c>
      <c r="I51" t="s">
        <v>746</v>
      </c>
      <c r="J51" t="s">
        <v>747</v>
      </c>
      <c r="K51" t="s">
        <v>74</v>
      </c>
      <c r="L51" t="s">
        <v>74</v>
      </c>
      <c r="M51" t="s">
        <v>77</v>
      </c>
      <c r="N51" t="s">
        <v>78</v>
      </c>
      <c r="O51" t="s">
        <v>74</v>
      </c>
      <c r="P51" t="s">
        <v>74</v>
      </c>
      <c r="Q51" t="s">
        <v>74</v>
      </c>
      <c r="R51" t="s">
        <v>74</v>
      </c>
      <c r="S51" t="s">
        <v>74</v>
      </c>
      <c r="T51" t="s">
        <v>74</v>
      </c>
      <c r="U51" t="s">
        <v>748</v>
      </c>
      <c r="V51" t="s">
        <v>749</v>
      </c>
      <c r="W51" t="s">
        <v>74</v>
      </c>
      <c r="X51" t="s">
        <v>74</v>
      </c>
      <c r="Y51" t="s">
        <v>750</v>
      </c>
      <c r="Z51" t="s">
        <v>74</v>
      </c>
      <c r="AA51" t="s">
        <v>74</v>
      </c>
      <c r="AB51" t="s">
        <v>74</v>
      </c>
      <c r="AC51" t="s">
        <v>74</v>
      </c>
      <c r="AD51" t="s">
        <v>74</v>
      </c>
      <c r="AE51" t="s">
        <v>74</v>
      </c>
      <c r="AF51" t="s">
        <v>74</v>
      </c>
      <c r="AG51">
        <v>16</v>
      </c>
      <c r="AH51">
        <v>12</v>
      </c>
      <c r="AI51">
        <v>12</v>
      </c>
      <c r="AJ51">
        <v>0</v>
      </c>
      <c r="AK51">
        <v>2</v>
      </c>
      <c r="AL51" t="s">
        <v>751</v>
      </c>
      <c r="AM51" t="s">
        <v>752</v>
      </c>
      <c r="AN51" t="s">
        <v>753</v>
      </c>
      <c r="AO51" t="s">
        <v>754</v>
      </c>
      <c r="AP51" t="s">
        <v>74</v>
      </c>
      <c r="AQ51" t="s">
        <v>74</v>
      </c>
      <c r="AR51" t="s">
        <v>747</v>
      </c>
      <c r="AS51" t="s">
        <v>755</v>
      </c>
      <c r="AT51" t="s">
        <v>220</v>
      </c>
      <c r="AU51">
        <v>1991</v>
      </c>
      <c r="AV51">
        <v>26</v>
      </c>
      <c r="AW51">
        <v>3</v>
      </c>
      <c r="AX51" t="s">
        <v>74</v>
      </c>
      <c r="AY51" t="s">
        <v>74</v>
      </c>
      <c r="AZ51" t="s">
        <v>74</v>
      </c>
      <c r="BA51" t="s">
        <v>74</v>
      </c>
      <c r="BB51">
        <v>243</v>
      </c>
      <c r="BC51">
        <v>249</v>
      </c>
      <c r="BD51" t="s">
        <v>74</v>
      </c>
      <c r="BE51" t="s">
        <v>756</v>
      </c>
      <c r="BF51" t="str">
        <f>HYPERLINK("http://dx.doi.org/10.1111/j.1945-5100.1991.tb01044.x","http://dx.doi.org/10.1111/j.1945-5100.1991.tb01044.x")</f>
        <v>http://dx.doi.org/10.1111/j.1945-5100.1991.tb01044.x</v>
      </c>
      <c r="BG51" t="s">
        <v>74</v>
      </c>
      <c r="BH51" t="s">
        <v>74</v>
      </c>
      <c r="BI51">
        <v>7</v>
      </c>
      <c r="BJ51" t="s">
        <v>170</v>
      </c>
      <c r="BK51" t="s">
        <v>97</v>
      </c>
      <c r="BL51" t="s">
        <v>170</v>
      </c>
      <c r="BM51" t="s">
        <v>757</v>
      </c>
      <c r="BN51" t="s">
        <v>74</v>
      </c>
      <c r="BO51" t="s">
        <v>74</v>
      </c>
      <c r="BP51" t="s">
        <v>74</v>
      </c>
      <c r="BQ51" t="s">
        <v>74</v>
      </c>
      <c r="BR51" t="s">
        <v>100</v>
      </c>
      <c r="BS51" t="s">
        <v>758</v>
      </c>
      <c r="BT51" t="str">
        <f>HYPERLINK("https%3A%2F%2Fwww.webofscience.com%2Fwos%2Fwoscc%2Ffull-record%2FWOS:A1991GL89300007","View Full Record in Web of Science")</f>
        <v>View Full Record in Web of Science</v>
      </c>
    </row>
    <row r="52" spans="1:72" x14ac:dyDescent="0.15">
      <c r="A52" t="s">
        <v>72</v>
      </c>
      <c r="B52" t="s">
        <v>759</v>
      </c>
      <c r="C52" t="s">
        <v>74</v>
      </c>
      <c r="D52" t="s">
        <v>74</v>
      </c>
      <c r="E52" t="s">
        <v>74</v>
      </c>
      <c r="F52" t="s">
        <v>759</v>
      </c>
      <c r="G52" t="s">
        <v>74</v>
      </c>
      <c r="H52" t="s">
        <v>74</v>
      </c>
      <c r="I52" t="s">
        <v>760</v>
      </c>
      <c r="J52" t="s">
        <v>761</v>
      </c>
      <c r="K52" t="s">
        <v>74</v>
      </c>
      <c r="L52" t="s">
        <v>74</v>
      </c>
      <c r="M52" t="s">
        <v>77</v>
      </c>
      <c r="N52" t="s">
        <v>78</v>
      </c>
      <c r="O52" t="s">
        <v>74</v>
      </c>
      <c r="P52" t="s">
        <v>74</v>
      </c>
      <c r="Q52" t="s">
        <v>74</v>
      </c>
      <c r="R52" t="s">
        <v>74</v>
      </c>
      <c r="S52" t="s">
        <v>74</v>
      </c>
      <c r="T52" t="s">
        <v>762</v>
      </c>
      <c r="U52" t="s">
        <v>74</v>
      </c>
      <c r="V52" t="s">
        <v>763</v>
      </c>
      <c r="W52" t="s">
        <v>74</v>
      </c>
      <c r="X52" t="s">
        <v>74</v>
      </c>
      <c r="Y52" t="s">
        <v>764</v>
      </c>
      <c r="Z52" t="s">
        <v>74</v>
      </c>
      <c r="AA52" t="s">
        <v>765</v>
      </c>
      <c r="AB52" t="s">
        <v>766</v>
      </c>
      <c r="AC52" t="s">
        <v>74</v>
      </c>
      <c r="AD52" t="s">
        <v>74</v>
      </c>
      <c r="AE52" t="s">
        <v>74</v>
      </c>
      <c r="AF52" t="s">
        <v>74</v>
      </c>
      <c r="AG52">
        <v>0</v>
      </c>
      <c r="AH52">
        <v>1</v>
      </c>
      <c r="AI52">
        <v>1</v>
      </c>
      <c r="AJ52">
        <v>0</v>
      </c>
      <c r="AK52">
        <v>0</v>
      </c>
      <c r="AL52" t="s">
        <v>767</v>
      </c>
      <c r="AM52" t="s">
        <v>768</v>
      </c>
      <c r="AN52" t="s">
        <v>769</v>
      </c>
      <c r="AO52" t="s">
        <v>770</v>
      </c>
      <c r="AP52" t="s">
        <v>74</v>
      </c>
      <c r="AQ52" t="s">
        <v>74</v>
      </c>
      <c r="AR52" t="s">
        <v>771</v>
      </c>
      <c r="AS52" t="s">
        <v>772</v>
      </c>
      <c r="AT52" t="s">
        <v>481</v>
      </c>
      <c r="AU52">
        <v>1991</v>
      </c>
      <c r="AV52">
        <v>14</v>
      </c>
      <c r="AW52">
        <v>5</v>
      </c>
      <c r="AX52" t="s">
        <v>74</v>
      </c>
      <c r="AY52" t="s">
        <v>74</v>
      </c>
      <c r="AZ52" t="s">
        <v>74</v>
      </c>
      <c r="BA52" t="s">
        <v>74</v>
      </c>
      <c r="BB52">
        <v>489</v>
      </c>
      <c r="BC52">
        <v>500</v>
      </c>
      <c r="BD52" t="s">
        <v>74</v>
      </c>
      <c r="BE52" t="s">
        <v>773</v>
      </c>
      <c r="BF52" t="str">
        <f>HYPERLINK("http://dx.doi.org/10.1007/BF02509200","http://dx.doi.org/10.1007/BF02509200")</f>
        <v>http://dx.doi.org/10.1007/BF02509200</v>
      </c>
      <c r="BG52" t="s">
        <v>74</v>
      </c>
      <c r="BH52" t="s">
        <v>74</v>
      </c>
      <c r="BI52">
        <v>12</v>
      </c>
      <c r="BJ52" t="s">
        <v>74</v>
      </c>
      <c r="BK52" t="s">
        <v>97</v>
      </c>
      <c r="BL52" t="s">
        <v>74</v>
      </c>
      <c r="BM52" t="s">
        <v>774</v>
      </c>
      <c r="BN52" t="s">
        <v>74</v>
      </c>
      <c r="BO52" t="s">
        <v>74</v>
      </c>
      <c r="BP52" t="s">
        <v>74</v>
      </c>
      <c r="BQ52" t="s">
        <v>74</v>
      </c>
      <c r="BR52" t="s">
        <v>100</v>
      </c>
      <c r="BS52" t="s">
        <v>775</v>
      </c>
      <c r="BT52" t="str">
        <f>HYPERLINK("https%3A%2F%2Fwww.webofscience.com%2Fwos%2Fwoscc%2Ffull-record%2FWOS:A1991GN62800006","View Full Record in Web of Science")</f>
        <v>View Full Record in Web of Science</v>
      </c>
    </row>
    <row r="53" spans="1:72" x14ac:dyDescent="0.15">
      <c r="A53" t="s">
        <v>72</v>
      </c>
      <c r="B53" t="s">
        <v>776</v>
      </c>
      <c r="C53" t="s">
        <v>74</v>
      </c>
      <c r="D53" t="s">
        <v>74</v>
      </c>
      <c r="E53" t="s">
        <v>74</v>
      </c>
      <c r="F53" t="s">
        <v>776</v>
      </c>
      <c r="G53" t="s">
        <v>74</v>
      </c>
      <c r="H53" t="s">
        <v>74</v>
      </c>
      <c r="I53" t="s">
        <v>777</v>
      </c>
      <c r="J53" t="s">
        <v>778</v>
      </c>
      <c r="K53" t="s">
        <v>74</v>
      </c>
      <c r="L53" t="s">
        <v>74</v>
      </c>
      <c r="M53" t="s">
        <v>77</v>
      </c>
      <c r="N53" t="s">
        <v>78</v>
      </c>
      <c r="O53" t="s">
        <v>74</v>
      </c>
      <c r="P53" t="s">
        <v>74</v>
      </c>
      <c r="Q53" t="s">
        <v>74</v>
      </c>
      <c r="R53" t="s">
        <v>74</v>
      </c>
      <c r="S53" t="s">
        <v>74</v>
      </c>
      <c r="T53" t="s">
        <v>74</v>
      </c>
      <c r="U53" t="s">
        <v>779</v>
      </c>
      <c r="V53" t="s">
        <v>780</v>
      </c>
      <c r="W53" t="s">
        <v>781</v>
      </c>
      <c r="X53" t="s">
        <v>782</v>
      </c>
      <c r="Y53" t="s">
        <v>74</v>
      </c>
      <c r="Z53" t="s">
        <v>74</v>
      </c>
      <c r="AA53" t="s">
        <v>783</v>
      </c>
      <c r="AB53" t="s">
        <v>74</v>
      </c>
      <c r="AC53" t="s">
        <v>74</v>
      </c>
      <c r="AD53" t="s">
        <v>74</v>
      </c>
      <c r="AE53" t="s">
        <v>74</v>
      </c>
      <c r="AF53" t="s">
        <v>74</v>
      </c>
      <c r="AG53">
        <v>28</v>
      </c>
      <c r="AH53">
        <v>44</v>
      </c>
      <c r="AI53">
        <v>47</v>
      </c>
      <c r="AJ53">
        <v>0</v>
      </c>
      <c r="AK53">
        <v>3</v>
      </c>
      <c r="AL53" t="s">
        <v>784</v>
      </c>
      <c r="AM53" t="s">
        <v>785</v>
      </c>
      <c r="AN53" t="s">
        <v>786</v>
      </c>
      <c r="AO53" t="s">
        <v>787</v>
      </c>
      <c r="AP53" t="s">
        <v>74</v>
      </c>
      <c r="AQ53" t="s">
        <v>74</v>
      </c>
      <c r="AR53" t="s">
        <v>778</v>
      </c>
      <c r="AS53" t="s">
        <v>788</v>
      </c>
      <c r="AT53" t="s">
        <v>220</v>
      </c>
      <c r="AU53">
        <v>1991</v>
      </c>
      <c r="AV53">
        <v>61</v>
      </c>
      <c r="AW53">
        <v>3</v>
      </c>
      <c r="AX53" t="s">
        <v>74</v>
      </c>
      <c r="AY53" t="s">
        <v>74</v>
      </c>
      <c r="AZ53" t="s">
        <v>74</v>
      </c>
      <c r="BA53" t="s">
        <v>74</v>
      </c>
      <c r="BB53">
        <v>379</v>
      </c>
      <c r="BC53">
        <v>388</v>
      </c>
      <c r="BD53" t="s">
        <v>74</v>
      </c>
      <c r="BE53" t="s">
        <v>789</v>
      </c>
      <c r="BF53" t="str">
        <f>HYPERLINK("http://dx.doi.org/10.2307/3545245","http://dx.doi.org/10.2307/3545245")</f>
        <v>http://dx.doi.org/10.2307/3545245</v>
      </c>
      <c r="BG53" t="s">
        <v>74</v>
      </c>
      <c r="BH53" t="s">
        <v>74</v>
      </c>
      <c r="BI53">
        <v>10</v>
      </c>
      <c r="BJ53" t="s">
        <v>790</v>
      </c>
      <c r="BK53" t="s">
        <v>97</v>
      </c>
      <c r="BL53" t="s">
        <v>791</v>
      </c>
      <c r="BM53" t="s">
        <v>792</v>
      </c>
      <c r="BN53" t="s">
        <v>74</v>
      </c>
      <c r="BO53" t="s">
        <v>74</v>
      </c>
      <c r="BP53" t="s">
        <v>74</v>
      </c>
      <c r="BQ53" t="s">
        <v>74</v>
      </c>
      <c r="BR53" t="s">
        <v>100</v>
      </c>
      <c r="BS53" t="s">
        <v>793</v>
      </c>
      <c r="BT53" t="str">
        <f>HYPERLINK("https%3A%2F%2Fwww.webofscience.com%2Fwos%2Fwoscc%2Ffull-record%2FWOS:A1991GJ47700011","View Full Record in Web of Science")</f>
        <v>View Full Record in Web of Science</v>
      </c>
    </row>
    <row r="54" spans="1:72" x14ac:dyDescent="0.15">
      <c r="A54" t="s">
        <v>72</v>
      </c>
      <c r="B54" t="s">
        <v>794</v>
      </c>
      <c r="C54" t="s">
        <v>74</v>
      </c>
      <c r="D54" t="s">
        <v>74</v>
      </c>
      <c r="E54" t="s">
        <v>74</v>
      </c>
      <c r="F54" t="s">
        <v>794</v>
      </c>
      <c r="G54" t="s">
        <v>74</v>
      </c>
      <c r="H54" t="s">
        <v>74</v>
      </c>
      <c r="I54" t="s">
        <v>795</v>
      </c>
      <c r="J54" t="s">
        <v>796</v>
      </c>
      <c r="K54" t="s">
        <v>74</v>
      </c>
      <c r="L54" t="s">
        <v>74</v>
      </c>
      <c r="M54" t="s">
        <v>77</v>
      </c>
      <c r="N54" t="s">
        <v>78</v>
      </c>
      <c r="O54" t="s">
        <v>74</v>
      </c>
      <c r="P54" t="s">
        <v>74</v>
      </c>
      <c r="Q54" t="s">
        <v>74</v>
      </c>
      <c r="R54" t="s">
        <v>74</v>
      </c>
      <c r="S54" t="s">
        <v>74</v>
      </c>
      <c r="T54" t="s">
        <v>74</v>
      </c>
      <c r="U54" t="s">
        <v>74</v>
      </c>
      <c r="V54" t="s">
        <v>797</v>
      </c>
      <c r="W54" t="s">
        <v>798</v>
      </c>
      <c r="X54" t="s">
        <v>799</v>
      </c>
      <c r="Y54" t="s">
        <v>800</v>
      </c>
      <c r="Z54" t="s">
        <v>74</v>
      </c>
      <c r="AA54" t="s">
        <v>74</v>
      </c>
      <c r="AB54" t="s">
        <v>74</v>
      </c>
      <c r="AC54" t="s">
        <v>74</v>
      </c>
      <c r="AD54" t="s">
        <v>74</v>
      </c>
      <c r="AE54" t="s">
        <v>74</v>
      </c>
      <c r="AF54" t="s">
        <v>74</v>
      </c>
      <c r="AG54">
        <v>17</v>
      </c>
      <c r="AH54">
        <v>14</v>
      </c>
      <c r="AI54">
        <v>15</v>
      </c>
      <c r="AJ54">
        <v>0</v>
      </c>
      <c r="AK54">
        <v>0</v>
      </c>
      <c r="AL54" t="s">
        <v>801</v>
      </c>
      <c r="AM54" t="s">
        <v>111</v>
      </c>
      <c r="AN54" t="s">
        <v>802</v>
      </c>
      <c r="AO54" t="s">
        <v>803</v>
      </c>
      <c r="AP54" t="s">
        <v>74</v>
      </c>
      <c r="AQ54" t="s">
        <v>74</v>
      </c>
      <c r="AR54" t="s">
        <v>796</v>
      </c>
      <c r="AS54" t="s">
        <v>804</v>
      </c>
      <c r="AT54" t="s">
        <v>220</v>
      </c>
      <c r="AU54">
        <v>1991</v>
      </c>
      <c r="AV54">
        <v>34</v>
      </c>
      <c r="AW54" t="s">
        <v>74</v>
      </c>
      <c r="AX54">
        <v>3</v>
      </c>
      <c r="AY54" t="s">
        <v>74</v>
      </c>
      <c r="AZ54" t="s">
        <v>74</v>
      </c>
      <c r="BA54" t="s">
        <v>74</v>
      </c>
      <c r="BB54">
        <v>629</v>
      </c>
      <c r="BC54">
        <v>635</v>
      </c>
      <c r="BD54" t="s">
        <v>74</v>
      </c>
      <c r="BE54" t="s">
        <v>74</v>
      </c>
      <c r="BF54" t="s">
        <v>74</v>
      </c>
      <c r="BG54" t="s">
        <v>74</v>
      </c>
      <c r="BH54" t="s">
        <v>74</v>
      </c>
      <c r="BI54">
        <v>7</v>
      </c>
      <c r="BJ54" t="s">
        <v>804</v>
      </c>
      <c r="BK54" t="s">
        <v>97</v>
      </c>
      <c r="BL54" t="s">
        <v>804</v>
      </c>
      <c r="BM54" t="s">
        <v>805</v>
      </c>
      <c r="BN54" t="s">
        <v>74</v>
      </c>
      <c r="BO54" t="s">
        <v>74</v>
      </c>
      <c r="BP54" t="s">
        <v>74</v>
      </c>
      <c r="BQ54" t="s">
        <v>74</v>
      </c>
      <c r="BR54" t="s">
        <v>100</v>
      </c>
      <c r="BS54" t="s">
        <v>806</v>
      </c>
      <c r="BT54" t="str">
        <f>HYPERLINK("https%3A%2F%2Fwww.webofscience.com%2Fwos%2Fwoscc%2Ffull-record%2FWOS:A1991GJ27700007","View Full Record in Web of Science")</f>
        <v>View Full Record in Web of Science</v>
      </c>
    </row>
    <row r="55" spans="1:72" x14ac:dyDescent="0.15">
      <c r="A55" t="s">
        <v>72</v>
      </c>
      <c r="B55" t="s">
        <v>807</v>
      </c>
      <c r="C55" t="s">
        <v>74</v>
      </c>
      <c r="D55" t="s">
        <v>74</v>
      </c>
      <c r="E55" t="s">
        <v>74</v>
      </c>
      <c r="F55" t="s">
        <v>807</v>
      </c>
      <c r="G55" t="s">
        <v>74</v>
      </c>
      <c r="H55" t="s">
        <v>74</v>
      </c>
      <c r="I55" t="s">
        <v>808</v>
      </c>
      <c r="J55" t="s">
        <v>809</v>
      </c>
      <c r="K55" t="s">
        <v>74</v>
      </c>
      <c r="L55" t="s">
        <v>74</v>
      </c>
      <c r="M55" t="s">
        <v>77</v>
      </c>
      <c r="N55" t="s">
        <v>78</v>
      </c>
      <c r="O55" t="s">
        <v>74</v>
      </c>
      <c r="P55" t="s">
        <v>74</v>
      </c>
      <c r="Q55" t="s">
        <v>74</v>
      </c>
      <c r="R55" t="s">
        <v>74</v>
      </c>
      <c r="S55" t="s">
        <v>74</v>
      </c>
      <c r="T55" t="s">
        <v>74</v>
      </c>
      <c r="U55" t="s">
        <v>810</v>
      </c>
      <c r="V55" t="s">
        <v>811</v>
      </c>
      <c r="W55" t="s">
        <v>812</v>
      </c>
      <c r="X55" t="s">
        <v>782</v>
      </c>
      <c r="Y55" t="s">
        <v>813</v>
      </c>
      <c r="Z55" t="s">
        <v>74</v>
      </c>
      <c r="AA55" t="s">
        <v>74</v>
      </c>
      <c r="AB55" t="s">
        <v>74</v>
      </c>
      <c r="AC55" t="s">
        <v>74</v>
      </c>
      <c r="AD55" t="s">
        <v>74</v>
      </c>
      <c r="AE55" t="s">
        <v>74</v>
      </c>
      <c r="AF55" t="s">
        <v>74</v>
      </c>
      <c r="AG55">
        <v>21</v>
      </c>
      <c r="AH55">
        <v>10</v>
      </c>
      <c r="AI55">
        <v>10</v>
      </c>
      <c r="AJ55">
        <v>0</v>
      </c>
      <c r="AK55">
        <v>0</v>
      </c>
      <c r="AL55" t="s">
        <v>461</v>
      </c>
      <c r="AM55" t="s">
        <v>249</v>
      </c>
      <c r="AN55" t="s">
        <v>462</v>
      </c>
      <c r="AO55" t="s">
        <v>814</v>
      </c>
      <c r="AP55" t="s">
        <v>74</v>
      </c>
      <c r="AQ55" t="s">
        <v>74</v>
      </c>
      <c r="AR55" t="s">
        <v>815</v>
      </c>
      <c r="AS55" t="s">
        <v>816</v>
      </c>
      <c r="AT55" t="s">
        <v>220</v>
      </c>
      <c r="AU55">
        <v>1991</v>
      </c>
      <c r="AV55">
        <v>39</v>
      </c>
      <c r="AW55">
        <v>9</v>
      </c>
      <c r="AX55" t="s">
        <v>74</v>
      </c>
      <c r="AY55" t="s">
        <v>74</v>
      </c>
      <c r="AZ55" t="s">
        <v>74</v>
      </c>
      <c r="BA55" t="s">
        <v>74</v>
      </c>
      <c r="BB55">
        <v>1305</v>
      </c>
      <c r="BC55">
        <v>1320</v>
      </c>
      <c r="BD55" t="s">
        <v>74</v>
      </c>
      <c r="BE55" t="s">
        <v>817</v>
      </c>
      <c r="BF55" t="str">
        <f>HYPERLINK("http://dx.doi.org/10.1016/0032-0633(91)90046-D","http://dx.doi.org/10.1016/0032-0633(91)90046-D")</f>
        <v>http://dx.doi.org/10.1016/0032-0633(91)90046-D</v>
      </c>
      <c r="BG55" t="s">
        <v>74</v>
      </c>
      <c r="BH55" t="s">
        <v>74</v>
      </c>
      <c r="BI55">
        <v>16</v>
      </c>
      <c r="BJ55" t="s">
        <v>818</v>
      </c>
      <c r="BK55" t="s">
        <v>97</v>
      </c>
      <c r="BL55" t="s">
        <v>818</v>
      </c>
      <c r="BM55" t="s">
        <v>819</v>
      </c>
      <c r="BN55" t="s">
        <v>74</v>
      </c>
      <c r="BO55" t="s">
        <v>74</v>
      </c>
      <c r="BP55" t="s">
        <v>74</v>
      </c>
      <c r="BQ55" t="s">
        <v>74</v>
      </c>
      <c r="BR55" t="s">
        <v>100</v>
      </c>
      <c r="BS55" t="s">
        <v>820</v>
      </c>
      <c r="BT55" t="str">
        <f>HYPERLINK("https%3A%2F%2Fwww.webofscience.com%2Fwos%2Fwoscc%2Ffull-record%2FWOS:A1991GM92200012","View Full Record in Web of Science")</f>
        <v>View Full Record in Web of Science</v>
      </c>
    </row>
    <row r="56" spans="1:72" x14ac:dyDescent="0.15">
      <c r="A56" t="s">
        <v>72</v>
      </c>
      <c r="B56" t="s">
        <v>821</v>
      </c>
      <c r="C56" t="s">
        <v>74</v>
      </c>
      <c r="D56" t="s">
        <v>74</v>
      </c>
      <c r="E56" t="s">
        <v>74</v>
      </c>
      <c r="F56" t="s">
        <v>821</v>
      </c>
      <c r="G56" t="s">
        <v>74</v>
      </c>
      <c r="H56" t="s">
        <v>74</v>
      </c>
      <c r="I56" t="s">
        <v>822</v>
      </c>
      <c r="J56" t="s">
        <v>823</v>
      </c>
      <c r="K56" t="s">
        <v>74</v>
      </c>
      <c r="L56" t="s">
        <v>74</v>
      </c>
      <c r="M56" t="s">
        <v>77</v>
      </c>
      <c r="N56" t="s">
        <v>78</v>
      </c>
      <c r="O56" t="s">
        <v>74</v>
      </c>
      <c r="P56" t="s">
        <v>74</v>
      </c>
      <c r="Q56" t="s">
        <v>74</v>
      </c>
      <c r="R56" t="s">
        <v>74</v>
      </c>
      <c r="S56" t="s">
        <v>74</v>
      </c>
      <c r="T56" t="s">
        <v>74</v>
      </c>
      <c r="U56" t="s">
        <v>824</v>
      </c>
      <c r="V56" t="s">
        <v>825</v>
      </c>
      <c r="W56" t="s">
        <v>826</v>
      </c>
      <c r="X56" t="s">
        <v>827</v>
      </c>
      <c r="Y56" t="s">
        <v>74</v>
      </c>
      <c r="Z56" t="s">
        <v>74</v>
      </c>
      <c r="AA56" t="s">
        <v>828</v>
      </c>
      <c r="AB56" t="s">
        <v>829</v>
      </c>
      <c r="AC56" t="s">
        <v>74</v>
      </c>
      <c r="AD56" t="s">
        <v>74</v>
      </c>
      <c r="AE56" t="s">
        <v>74</v>
      </c>
      <c r="AF56" t="s">
        <v>74</v>
      </c>
      <c r="AG56">
        <v>55</v>
      </c>
      <c r="AH56">
        <v>21</v>
      </c>
      <c r="AI56">
        <v>21</v>
      </c>
      <c r="AJ56">
        <v>0</v>
      </c>
      <c r="AK56">
        <v>1</v>
      </c>
      <c r="AL56" t="s">
        <v>214</v>
      </c>
      <c r="AM56" t="s">
        <v>215</v>
      </c>
      <c r="AN56" t="s">
        <v>216</v>
      </c>
      <c r="AO56" t="s">
        <v>830</v>
      </c>
      <c r="AP56" t="s">
        <v>74</v>
      </c>
      <c r="AQ56" t="s">
        <v>74</v>
      </c>
      <c r="AR56" t="s">
        <v>831</v>
      </c>
      <c r="AS56" t="s">
        <v>832</v>
      </c>
      <c r="AT56" t="s">
        <v>220</v>
      </c>
      <c r="AU56">
        <v>1991</v>
      </c>
      <c r="AV56">
        <v>11</v>
      </c>
      <c r="AW56">
        <v>5</v>
      </c>
      <c r="AX56" t="s">
        <v>74</v>
      </c>
      <c r="AY56" t="s">
        <v>74</v>
      </c>
      <c r="AZ56" t="s">
        <v>74</v>
      </c>
      <c r="BA56" t="s">
        <v>74</v>
      </c>
      <c r="BB56">
        <v>283</v>
      </c>
      <c r="BC56">
        <v>292</v>
      </c>
      <c r="BD56" t="s">
        <v>74</v>
      </c>
      <c r="BE56" t="s">
        <v>74</v>
      </c>
      <c r="BF56" t="s">
        <v>74</v>
      </c>
      <c r="BG56" t="s">
        <v>74</v>
      </c>
      <c r="BH56" t="s">
        <v>74</v>
      </c>
      <c r="BI56">
        <v>10</v>
      </c>
      <c r="BJ56" t="s">
        <v>833</v>
      </c>
      <c r="BK56" t="s">
        <v>97</v>
      </c>
      <c r="BL56" t="s">
        <v>438</v>
      </c>
      <c r="BM56" t="s">
        <v>834</v>
      </c>
      <c r="BN56" t="s">
        <v>74</v>
      </c>
      <c r="BO56" t="s">
        <v>74</v>
      </c>
      <c r="BP56" t="s">
        <v>74</v>
      </c>
      <c r="BQ56" t="s">
        <v>74</v>
      </c>
      <c r="BR56" t="s">
        <v>100</v>
      </c>
      <c r="BS56" t="s">
        <v>835</v>
      </c>
      <c r="BT56" t="str">
        <f>HYPERLINK("https%3A%2F%2Fwww.webofscience.com%2Fwos%2Fwoscc%2Ffull-record%2FWOS:A1991GG91200001","View Full Record in Web of Science")</f>
        <v>View Full Record in Web of Science</v>
      </c>
    </row>
    <row r="57" spans="1:72" x14ac:dyDescent="0.15">
      <c r="A57" t="s">
        <v>72</v>
      </c>
      <c r="B57" t="s">
        <v>836</v>
      </c>
      <c r="C57" t="s">
        <v>74</v>
      </c>
      <c r="D57" t="s">
        <v>74</v>
      </c>
      <c r="E57" t="s">
        <v>74</v>
      </c>
      <c r="F57" t="s">
        <v>836</v>
      </c>
      <c r="G57" t="s">
        <v>74</v>
      </c>
      <c r="H57" t="s">
        <v>74</v>
      </c>
      <c r="I57" t="s">
        <v>837</v>
      </c>
      <c r="J57" t="s">
        <v>823</v>
      </c>
      <c r="K57" t="s">
        <v>74</v>
      </c>
      <c r="L57" t="s">
        <v>74</v>
      </c>
      <c r="M57" t="s">
        <v>77</v>
      </c>
      <c r="N57" t="s">
        <v>78</v>
      </c>
      <c r="O57" t="s">
        <v>74</v>
      </c>
      <c r="P57" t="s">
        <v>74</v>
      </c>
      <c r="Q57" t="s">
        <v>74</v>
      </c>
      <c r="R57" t="s">
        <v>74</v>
      </c>
      <c r="S57" t="s">
        <v>74</v>
      </c>
      <c r="T57" t="s">
        <v>74</v>
      </c>
      <c r="U57" t="s">
        <v>838</v>
      </c>
      <c r="V57" t="s">
        <v>839</v>
      </c>
      <c r="W57" t="s">
        <v>840</v>
      </c>
      <c r="X57" t="s">
        <v>74</v>
      </c>
      <c r="Y57" t="s">
        <v>841</v>
      </c>
      <c r="Z57" t="s">
        <v>74</v>
      </c>
      <c r="AA57" t="s">
        <v>74</v>
      </c>
      <c r="AB57" t="s">
        <v>74</v>
      </c>
      <c r="AC57" t="s">
        <v>74</v>
      </c>
      <c r="AD57" t="s">
        <v>74</v>
      </c>
      <c r="AE57" t="s">
        <v>74</v>
      </c>
      <c r="AF57" t="s">
        <v>74</v>
      </c>
      <c r="AG57">
        <v>14</v>
      </c>
      <c r="AH57">
        <v>28</v>
      </c>
      <c r="AI57">
        <v>32</v>
      </c>
      <c r="AJ57">
        <v>1</v>
      </c>
      <c r="AK57">
        <v>17</v>
      </c>
      <c r="AL57" t="s">
        <v>842</v>
      </c>
      <c r="AM57" t="s">
        <v>215</v>
      </c>
      <c r="AN57" t="s">
        <v>843</v>
      </c>
      <c r="AO57" t="s">
        <v>830</v>
      </c>
      <c r="AP57" t="s">
        <v>844</v>
      </c>
      <c r="AQ57" t="s">
        <v>74</v>
      </c>
      <c r="AR57" t="s">
        <v>831</v>
      </c>
      <c r="AS57" t="s">
        <v>832</v>
      </c>
      <c r="AT57" t="s">
        <v>220</v>
      </c>
      <c r="AU57">
        <v>1991</v>
      </c>
      <c r="AV57">
        <v>11</v>
      </c>
      <c r="AW57">
        <v>5</v>
      </c>
      <c r="AX57" t="s">
        <v>74</v>
      </c>
      <c r="AY57" t="s">
        <v>74</v>
      </c>
      <c r="AZ57" t="s">
        <v>74</v>
      </c>
      <c r="BA57" t="s">
        <v>74</v>
      </c>
      <c r="BB57">
        <v>305</v>
      </c>
      <c r="BC57">
        <v>309</v>
      </c>
      <c r="BD57" t="s">
        <v>74</v>
      </c>
      <c r="BE57" t="s">
        <v>74</v>
      </c>
      <c r="BF57" t="s">
        <v>74</v>
      </c>
      <c r="BG57" t="s">
        <v>74</v>
      </c>
      <c r="BH57" t="s">
        <v>74</v>
      </c>
      <c r="BI57">
        <v>5</v>
      </c>
      <c r="BJ57" t="s">
        <v>833</v>
      </c>
      <c r="BK57" t="s">
        <v>97</v>
      </c>
      <c r="BL57" t="s">
        <v>438</v>
      </c>
      <c r="BM57" t="s">
        <v>834</v>
      </c>
      <c r="BN57" t="s">
        <v>74</v>
      </c>
      <c r="BO57" t="s">
        <v>74</v>
      </c>
      <c r="BP57" t="s">
        <v>74</v>
      </c>
      <c r="BQ57" t="s">
        <v>74</v>
      </c>
      <c r="BR57" t="s">
        <v>100</v>
      </c>
      <c r="BS57" t="s">
        <v>845</v>
      </c>
      <c r="BT57" t="str">
        <f>HYPERLINK("https%3A%2F%2Fwww.webofscience.com%2Fwos%2Fwoscc%2Ffull-record%2FWOS:A1991GG91200003","View Full Record in Web of Science")</f>
        <v>View Full Record in Web of Science</v>
      </c>
    </row>
    <row r="58" spans="1:72" x14ac:dyDescent="0.15">
      <c r="A58" t="s">
        <v>72</v>
      </c>
      <c r="B58" t="s">
        <v>846</v>
      </c>
      <c r="C58" t="s">
        <v>74</v>
      </c>
      <c r="D58" t="s">
        <v>74</v>
      </c>
      <c r="E58" t="s">
        <v>74</v>
      </c>
      <c r="F58" t="s">
        <v>846</v>
      </c>
      <c r="G58" t="s">
        <v>74</v>
      </c>
      <c r="H58" t="s">
        <v>74</v>
      </c>
      <c r="I58" t="s">
        <v>847</v>
      </c>
      <c r="J58" t="s">
        <v>823</v>
      </c>
      <c r="K58" t="s">
        <v>74</v>
      </c>
      <c r="L58" t="s">
        <v>74</v>
      </c>
      <c r="M58" t="s">
        <v>77</v>
      </c>
      <c r="N58" t="s">
        <v>78</v>
      </c>
      <c r="O58" t="s">
        <v>74</v>
      </c>
      <c r="P58" t="s">
        <v>74</v>
      </c>
      <c r="Q58" t="s">
        <v>74</v>
      </c>
      <c r="R58" t="s">
        <v>74</v>
      </c>
      <c r="S58" t="s">
        <v>74</v>
      </c>
      <c r="T58" t="s">
        <v>74</v>
      </c>
      <c r="U58" t="s">
        <v>848</v>
      </c>
      <c r="V58" t="s">
        <v>849</v>
      </c>
      <c r="W58" t="s">
        <v>850</v>
      </c>
      <c r="X58" t="s">
        <v>851</v>
      </c>
      <c r="Y58" t="s">
        <v>852</v>
      </c>
      <c r="Z58" t="s">
        <v>74</v>
      </c>
      <c r="AA58" t="s">
        <v>74</v>
      </c>
      <c r="AB58" t="s">
        <v>74</v>
      </c>
      <c r="AC58" t="s">
        <v>74</v>
      </c>
      <c r="AD58" t="s">
        <v>74</v>
      </c>
      <c r="AE58" t="s">
        <v>74</v>
      </c>
      <c r="AF58" t="s">
        <v>74</v>
      </c>
      <c r="AG58">
        <v>9</v>
      </c>
      <c r="AH58">
        <v>15</v>
      </c>
      <c r="AI58">
        <v>16</v>
      </c>
      <c r="AJ58">
        <v>0</v>
      </c>
      <c r="AK58">
        <v>8</v>
      </c>
      <c r="AL58" t="s">
        <v>214</v>
      </c>
      <c r="AM58" t="s">
        <v>215</v>
      </c>
      <c r="AN58" t="s">
        <v>216</v>
      </c>
      <c r="AO58" t="s">
        <v>830</v>
      </c>
      <c r="AP58" t="s">
        <v>74</v>
      </c>
      <c r="AQ58" t="s">
        <v>74</v>
      </c>
      <c r="AR58" t="s">
        <v>831</v>
      </c>
      <c r="AS58" t="s">
        <v>832</v>
      </c>
      <c r="AT58" t="s">
        <v>220</v>
      </c>
      <c r="AU58">
        <v>1991</v>
      </c>
      <c r="AV58">
        <v>11</v>
      </c>
      <c r="AW58">
        <v>5</v>
      </c>
      <c r="AX58" t="s">
        <v>74</v>
      </c>
      <c r="AY58" t="s">
        <v>74</v>
      </c>
      <c r="AZ58" t="s">
        <v>74</v>
      </c>
      <c r="BA58" t="s">
        <v>74</v>
      </c>
      <c r="BB58">
        <v>311</v>
      </c>
      <c r="BC58">
        <v>314</v>
      </c>
      <c r="BD58" t="s">
        <v>74</v>
      </c>
      <c r="BE58" t="s">
        <v>74</v>
      </c>
      <c r="BF58" t="s">
        <v>74</v>
      </c>
      <c r="BG58" t="s">
        <v>74</v>
      </c>
      <c r="BH58" t="s">
        <v>74</v>
      </c>
      <c r="BI58">
        <v>4</v>
      </c>
      <c r="BJ58" t="s">
        <v>833</v>
      </c>
      <c r="BK58" t="s">
        <v>97</v>
      </c>
      <c r="BL58" t="s">
        <v>438</v>
      </c>
      <c r="BM58" t="s">
        <v>834</v>
      </c>
      <c r="BN58" t="s">
        <v>74</v>
      </c>
      <c r="BO58" t="s">
        <v>74</v>
      </c>
      <c r="BP58" t="s">
        <v>74</v>
      </c>
      <c r="BQ58" t="s">
        <v>74</v>
      </c>
      <c r="BR58" t="s">
        <v>100</v>
      </c>
      <c r="BS58" t="s">
        <v>853</v>
      </c>
      <c r="BT58" t="str">
        <f>HYPERLINK("https%3A%2F%2Fwww.webofscience.com%2Fwos%2Fwoscc%2Ffull-record%2FWOS:A1991GG91200004","View Full Record in Web of Science")</f>
        <v>View Full Record in Web of Science</v>
      </c>
    </row>
    <row r="59" spans="1:72" x14ac:dyDescent="0.15">
      <c r="A59" t="s">
        <v>72</v>
      </c>
      <c r="B59" t="s">
        <v>854</v>
      </c>
      <c r="C59" t="s">
        <v>74</v>
      </c>
      <c r="D59" t="s">
        <v>74</v>
      </c>
      <c r="E59" t="s">
        <v>74</v>
      </c>
      <c r="F59" t="s">
        <v>854</v>
      </c>
      <c r="G59" t="s">
        <v>74</v>
      </c>
      <c r="H59" t="s">
        <v>74</v>
      </c>
      <c r="I59" t="s">
        <v>855</v>
      </c>
      <c r="J59" t="s">
        <v>823</v>
      </c>
      <c r="K59" t="s">
        <v>74</v>
      </c>
      <c r="L59" t="s">
        <v>74</v>
      </c>
      <c r="M59" t="s">
        <v>77</v>
      </c>
      <c r="N59" t="s">
        <v>78</v>
      </c>
      <c r="O59" t="s">
        <v>74</v>
      </c>
      <c r="P59" t="s">
        <v>74</v>
      </c>
      <c r="Q59" t="s">
        <v>74</v>
      </c>
      <c r="R59" t="s">
        <v>74</v>
      </c>
      <c r="S59" t="s">
        <v>74</v>
      </c>
      <c r="T59" t="s">
        <v>74</v>
      </c>
      <c r="U59" t="s">
        <v>856</v>
      </c>
      <c r="V59" t="s">
        <v>857</v>
      </c>
      <c r="W59" t="s">
        <v>74</v>
      </c>
      <c r="X59" t="s">
        <v>74</v>
      </c>
      <c r="Y59" t="s">
        <v>841</v>
      </c>
      <c r="Z59" t="s">
        <v>74</v>
      </c>
      <c r="AA59" t="s">
        <v>858</v>
      </c>
      <c r="AB59" t="s">
        <v>859</v>
      </c>
      <c r="AC59" t="s">
        <v>74</v>
      </c>
      <c r="AD59" t="s">
        <v>74</v>
      </c>
      <c r="AE59" t="s">
        <v>74</v>
      </c>
      <c r="AF59" t="s">
        <v>74</v>
      </c>
      <c r="AG59">
        <v>56</v>
      </c>
      <c r="AH59">
        <v>44</v>
      </c>
      <c r="AI59">
        <v>45</v>
      </c>
      <c r="AJ59">
        <v>0</v>
      </c>
      <c r="AK59">
        <v>19</v>
      </c>
      <c r="AL59" t="s">
        <v>842</v>
      </c>
      <c r="AM59" t="s">
        <v>215</v>
      </c>
      <c r="AN59" t="s">
        <v>860</v>
      </c>
      <c r="AO59" t="s">
        <v>830</v>
      </c>
      <c r="AP59" t="s">
        <v>844</v>
      </c>
      <c r="AQ59" t="s">
        <v>74</v>
      </c>
      <c r="AR59" t="s">
        <v>831</v>
      </c>
      <c r="AS59" t="s">
        <v>832</v>
      </c>
      <c r="AT59" t="s">
        <v>220</v>
      </c>
      <c r="AU59">
        <v>1991</v>
      </c>
      <c r="AV59">
        <v>11</v>
      </c>
      <c r="AW59">
        <v>5</v>
      </c>
      <c r="AX59" t="s">
        <v>74</v>
      </c>
      <c r="AY59" t="s">
        <v>74</v>
      </c>
      <c r="AZ59" t="s">
        <v>74</v>
      </c>
      <c r="BA59" t="s">
        <v>74</v>
      </c>
      <c r="BB59">
        <v>329</v>
      </c>
      <c r="BC59">
        <v>337</v>
      </c>
      <c r="BD59" t="s">
        <v>74</v>
      </c>
      <c r="BE59" t="s">
        <v>74</v>
      </c>
      <c r="BF59" t="s">
        <v>74</v>
      </c>
      <c r="BG59" t="s">
        <v>74</v>
      </c>
      <c r="BH59" t="s">
        <v>74</v>
      </c>
      <c r="BI59">
        <v>9</v>
      </c>
      <c r="BJ59" t="s">
        <v>833</v>
      </c>
      <c r="BK59" t="s">
        <v>97</v>
      </c>
      <c r="BL59" t="s">
        <v>438</v>
      </c>
      <c r="BM59" t="s">
        <v>834</v>
      </c>
      <c r="BN59" t="s">
        <v>74</v>
      </c>
      <c r="BO59" t="s">
        <v>74</v>
      </c>
      <c r="BP59" t="s">
        <v>74</v>
      </c>
      <c r="BQ59" t="s">
        <v>74</v>
      </c>
      <c r="BR59" t="s">
        <v>100</v>
      </c>
      <c r="BS59" t="s">
        <v>861</v>
      </c>
      <c r="BT59" t="str">
        <f>HYPERLINK("https%3A%2F%2Fwww.webofscience.com%2Fwos%2Fwoscc%2Ffull-record%2FWOS:A1991GG91200006","View Full Record in Web of Science")</f>
        <v>View Full Record in Web of Science</v>
      </c>
    </row>
    <row r="60" spans="1:72" x14ac:dyDescent="0.15">
      <c r="A60" t="s">
        <v>72</v>
      </c>
      <c r="B60" t="s">
        <v>862</v>
      </c>
      <c r="C60" t="s">
        <v>74</v>
      </c>
      <c r="D60" t="s">
        <v>74</v>
      </c>
      <c r="E60" t="s">
        <v>74</v>
      </c>
      <c r="F60" t="s">
        <v>862</v>
      </c>
      <c r="G60" t="s">
        <v>74</v>
      </c>
      <c r="H60" t="s">
        <v>74</v>
      </c>
      <c r="I60" t="s">
        <v>863</v>
      </c>
      <c r="J60" t="s">
        <v>823</v>
      </c>
      <c r="K60" t="s">
        <v>74</v>
      </c>
      <c r="L60" t="s">
        <v>74</v>
      </c>
      <c r="M60" t="s">
        <v>77</v>
      </c>
      <c r="N60" t="s">
        <v>78</v>
      </c>
      <c r="O60" t="s">
        <v>74</v>
      </c>
      <c r="P60" t="s">
        <v>74</v>
      </c>
      <c r="Q60" t="s">
        <v>74</v>
      </c>
      <c r="R60" t="s">
        <v>74</v>
      </c>
      <c r="S60" t="s">
        <v>74</v>
      </c>
      <c r="T60" t="s">
        <v>74</v>
      </c>
      <c r="U60" t="s">
        <v>864</v>
      </c>
      <c r="V60" t="s">
        <v>865</v>
      </c>
      <c r="W60" t="s">
        <v>74</v>
      </c>
      <c r="X60" t="s">
        <v>74</v>
      </c>
      <c r="Y60" t="s">
        <v>866</v>
      </c>
      <c r="Z60" t="s">
        <v>74</v>
      </c>
      <c r="AA60" t="s">
        <v>74</v>
      </c>
      <c r="AB60" t="s">
        <v>74</v>
      </c>
      <c r="AC60" t="s">
        <v>74</v>
      </c>
      <c r="AD60" t="s">
        <v>74</v>
      </c>
      <c r="AE60" t="s">
        <v>74</v>
      </c>
      <c r="AF60" t="s">
        <v>74</v>
      </c>
      <c r="AG60">
        <v>29</v>
      </c>
      <c r="AH60">
        <v>43</v>
      </c>
      <c r="AI60">
        <v>45</v>
      </c>
      <c r="AJ60">
        <v>0</v>
      </c>
      <c r="AK60">
        <v>8</v>
      </c>
      <c r="AL60" t="s">
        <v>214</v>
      </c>
      <c r="AM60" t="s">
        <v>215</v>
      </c>
      <c r="AN60" t="s">
        <v>216</v>
      </c>
      <c r="AO60" t="s">
        <v>830</v>
      </c>
      <c r="AP60" t="s">
        <v>74</v>
      </c>
      <c r="AQ60" t="s">
        <v>74</v>
      </c>
      <c r="AR60" t="s">
        <v>831</v>
      </c>
      <c r="AS60" t="s">
        <v>832</v>
      </c>
      <c r="AT60" t="s">
        <v>220</v>
      </c>
      <c r="AU60">
        <v>1991</v>
      </c>
      <c r="AV60">
        <v>11</v>
      </c>
      <c r="AW60">
        <v>5</v>
      </c>
      <c r="AX60" t="s">
        <v>74</v>
      </c>
      <c r="AY60" t="s">
        <v>74</v>
      </c>
      <c r="AZ60" t="s">
        <v>74</v>
      </c>
      <c r="BA60" t="s">
        <v>74</v>
      </c>
      <c r="BB60">
        <v>339</v>
      </c>
      <c r="BC60">
        <v>346</v>
      </c>
      <c r="BD60" t="s">
        <v>74</v>
      </c>
      <c r="BE60" t="s">
        <v>74</v>
      </c>
      <c r="BF60" t="s">
        <v>74</v>
      </c>
      <c r="BG60" t="s">
        <v>74</v>
      </c>
      <c r="BH60" t="s">
        <v>74</v>
      </c>
      <c r="BI60">
        <v>8</v>
      </c>
      <c r="BJ60" t="s">
        <v>833</v>
      </c>
      <c r="BK60" t="s">
        <v>97</v>
      </c>
      <c r="BL60" t="s">
        <v>438</v>
      </c>
      <c r="BM60" t="s">
        <v>834</v>
      </c>
      <c r="BN60" t="s">
        <v>74</v>
      </c>
      <c r="BO60" t="s">
        <v>74</v>
      </c>
      <c r="BP60" t="s">
        <v>74</v>
      </c>
      <c r="BQ60" t="s">
        <v>74</v>
      </c>
      <c r="BR60" t="s">
        <v>100</v>
      </c>
      <c r="BS60" t="s">
        <v>867</v>
      </c>
      <c r="BT60" t="str">
        <f>HYPERLINK("https%3A%2F%2Fwww.webofscience.com%2Fwos%2Fwoscc%2Ffull-record%2FWOS:A1991GG91200007","View Full Record in Web of Science")</f>
        <v>View Full Record in Web of Science</v>
      </c>
    </row>
    <row r="61" spans="1:72" x14ac:dyDescent="0.15">
      <c r="A61" t="s">
        <v>72</v>
      </c>
      <c r="B61" t="s">
        <v>868</v>
      </c>
      <c r="C61" t="s">
        <v>74</v>
      </c>
      <c r="D61" t="s">
        <v>74</v>
      </c>
      <c r="E61" t="s">
        <v>74</v>
      </c>
      <c r="F61" t="s">
        <v>868</v>
      </c>
      <c r="G61" t="s">
        <v>74</v>
      </c>
      <c r="H61" t="s">
        <v>74</v>
      </c>
      <c r="I61" t="s">
        <v>869</v>
      </c>
      <c r="J61" t="s">
        <v>870</v>
      </c>
      <c r="K61" t="s">
        <v>74</v>
      </c>
      <c r="L61" t="s">
        <v>74</v>
      </c>
      <c r="M61" t="s">
        <v>77</v>
      </c>
      <c r="N61" t="s">
        <v>78</v>
      </c>
      <c r="O61" t="s">
        <v>74</v>
      </c>
      <c r="P61" t="s">
        <v>74</v>
      </c>
      <c r="Q61" t="s">
        <v>74</v>
      </c>
      <c r="R61" t="s">
        <v>74</v>
      </c>
      <c r="S61" t="s">
        <v>74</v>
      </c>
      <c r="T61" t="s">
        <v>871</v>
      </c>
      <c r="U61" t="s">
        <v>872</v>
      </c>
      <c r="V61" t="s">
        <v>873</v>
      </c>
      <c r="W61" t="s">
        <v>874</v>
      </c>
      <c r="X61" t="s">
        <v>875</v>
      </c>
      <c r="Y61" t="s">
        <v>876</v>
      </c>
      <c r="Z61" t="s">
        <v>74</v>
      </c>
      <c r="AA61" t="s">
        <v>877</v>
      </c>
      <c r="AB61" t="s">
        <v>74</v>
      </c>
      <c r="AC61" t="s">
        <v>74</v>
      </c>
      <c r="AD61" t="s">
        <v>74</v>
      </c>
      <c r="AE61" t="s">
        <v>74</v>
      </c>
      <c r="AF61" t="s">
        <v>74</v>
      </c>
      <c r="AG61">
        <v>18</v>
      </c>
      <c r="AH61">
        <v>13</v>
      </c>
      <c r="AI61">
        <v>15</v>
      </c>
      <c r="AJ61">
        <v>0</v>
      </c>
      <c r="AK61">
        <v>19</v>
      </c>
      <c r="AL61" t="s">
        <v>715</v>
      </c>
      <c r="AM61" t="s">
        <v>716</v>
      </c>
      <c r="AN61" t="s">
        <v>717</v>
      </c>
      <c r="AO61" t="s">
        <v>878</v>
      </c>
      <c r="AP61" t="s">
        <v>74</v>
      </c>
      <c r="AQ61" t="s">
        <v>74</v>
      </c>
      <c r="AR61" t="s">
        <v>879</v>
      </c>
      <c r="AS61" t="s">
        <v>74</v>
      </c>
      <c r="AT61" t="s">
        <v>880</v>
      </c>
      <c r="AU61">
        <v>1991</v>
      </c>
      <c r="AV61">
        <v>1079</v>
      </c>
      <c r="AW61">
        <v>2</v>
      </c>
      <c r="AX61" t="s">
        <v>74</v>
      </c>
      <c r="AY61" t="s">
        <v>74</v>
      </c>
      <c r="AZ61" t="s">
        <v>74</v>
      </c>
      <c r="BA61" t="s">
        <v>74</v>
      </c>
      <c r="BB61">
        <v>169</v>
      </c>
      <c r="BC61">
        <v>173</v>
      </c>
      <c r="BD61" t="s">
        <v>74</v>
      </c>
      <c r="BE61" t="s">
        <v>881</v>
      </c>
      <c r="BF61" t="str">
        <f>HYPERLINK("http://dx.doi.org/10.1016/0167-4838(91)90122-G","http://dx.doi.org/10.1016/0167-4838(91)90122-G")</f>
        <v>http://dx.doi.org/10.1016/0167-4838(91)90122-G</v>
      </c>
      <c r="BG61" t="s">
        <v>74</v>
      </c>
      <c r="BH61" t="s">
        <v>74</v>
      </c>
      <c r="BI61">
        <v>5</v>
      </c>
      <c r="BJ61" t="s">
        <v>882</v>
      </c>
      <c r="BK61" t="s">
        <v>97</v>
      </c>
      <c r="BL61" t="s">
        <v>882</v>
      </c>
      <c r="BM61" t="s">
        <v>883</v>
      </c>
      <c r="BN61">
        <v>1911839</v>
      </c>
      <c r="BO61" t="s">
        <v>74</v>
      </c>
      <c r="BP61" t="s">
        <v>74</v>
      </c>
      <c r="BQ61" t="s">
        <v>74</v>
      </c>
      <c r="BR61" t="s">
        <v>100</v>
      </c>
      <c r="BS61" t="s">
        <v>884</v>
      </c>
      <c r="BT61" t="str">
        <f>HYPERLINK("https%3A%2F%2Fwww.webofscience.com%2Fwos%2Fwoscc%2Ffull-record%2FWOS:A1991GG96600007","View Full Record in Web of Science")</f>
        <v>View Full Record in Web of Science</v>
      </c>
    </row>
    <row r="62" spans="1:72" x14ac:dyDescent="0.15">
      <c r="A62" t="s">
        <v>72</v>
      </c>
      <c r="B62" t="s">
        <v>885</v>
      </c>
      <c r="C62" t="s">
        <v>74</v>
      </c>
      <c r="D62" t="s">
        <v>74</v>
      </c>
      <c r="E62" t="s">
        <v>74</v>
      </c>
      <c r="F62" t="s">
        <v>885</v>
      </c>
      <c r="G62" t="s">
        <v>74</v>
      </c>
      <c r="H62" t="s">
        <v>74</v>
      </c>
      <c r="I62" t="s">
        <v>886</v>
      </c>
      <c r="J62" t="s">
        <v>887</v>
      </c>
      <c r="K62" t="s">
        <v>74</v>
      </c>
      <c r="L62" t="s">
        <v>74</v>
      </c>
      <c r="M62" t="s">
        <v>77</v>
      </c>
      <c r="N62" t="s">
        <v>141</v>
      </c>
      <c r="O62" t="s">
        <v>74</v>
      </c>
      <c r="P62" t="s">
        <v>74</v>
      </c>
      <c r="Q62" t="s">
        <v>74</v>
      </c>
      <c r="R62" t="s">
        <v>74</v>
      </c>
      <c r="S62" t="s">
        <v>74</v>
      </c>
      <c r="T62" t="s">
        <v>74</v>
      </c>
      <c r="U62" t="s">
        <v>74</v>
      </c>
      <c r="V62" t="s">
        <v>74</v>
      </c>
      <c r="W62" t="s">
        <v>74</v>
      </c>
      <c r="X62" t="s">
        <v>74</v>
      </c>
      <c r="Y62" t="s">
        <v>74</v>
      </c>
      <c r="Z62" t="s">
        <v>74</v>
      </c>
      <c r="AA62" t="s">
        <v>74</v>
      </c>
      <c r="AB62" t="s">
        <v>74</v>
      </c>
      <c r="AC62" t="s">
        <v>74</v>
      </c>
      <c r="AD62" t="s">
        <v>74</v>
      </c>
      <c r="AE62" t="s">
        <v>74</v>
      </c>
      <c r="AF62" t="s">
        <v>74</v>
      </c>
      <c r="AG62">
        <v>1</v>
      </c>
      <c r="AH62">
        <v>0</v>
      </c>
      <c r="AI62">
        <v>0</v>
      </c>
      <c r="AJ62">
        <v>0</v>
      </c>
      <c r="AK62">
        <v>0</v>
      </c>
      <c r="AL62" t="s">
        <v>888</v>
      </c>
      <c r="AM62" t="s">
        <v>111</v>
      </c>
      <c r="AN62" t="s">
        <v>889</v>
      </c>
      <c r="AO62" t="s">
        <v>890</v>
      </c>
      <c r="AP62" t="s">
        <v>74</v>
      </c>
      <c r="AQ62" t="s">
        <v>74</v>
      </c>
      <c r="AR62" t="s">
        <v>891</v>
      </c>
      <c r="AS62" t="s">
        <v>892</v>
      </c>
      <c r="AT62" t="s">
        <v>880</v>
      </c>
      <c r="AU62">
        <v>1991</v>
      </c>
      <c r="AV62" t="s">
        <v>74</v>
      </c>
      <c r="AW62">
        <v>4613</v>
      </c>
      <c r="AX62" t="s">
        <v>74</v>
      </c>
      <c r="AY62" t="s">
        <v>74</v>
      </c>
      <c r="AZ62" t="s">
        <v>74</v>
      </c>
      <c r="BA62" t="s">
        <v>74</v>
      </c>
      <c r="BB62">
        <v>25</v>
      </c>
      <c r="BC62">
        <v>25</v>
      </c>
      <c r="BD62" t="s">
        <v>74</v>
      </c>
      <c r="BE62" t="s">
        <v>74</v>
      </c>
      <c r="BF62" t="s">
        <v>74</v>
      </c>
      <c r="BG62" t="s">
        <v>74</v>
      </c>
      <c r="BH62" t="s">
        <v>74</v>
      </c>
      <c r="BI62">
        <v>1</v>
      </c>
      <c r="BJ62" t="s">
        <v>893</v>
      </c>
      <c r="BK62" t="s">
        <v>660</v>
      </c>
      <c r="BL62" t="s">
        <v>894</v>
      </c>
      <c r="BM62" t="s">
        <v>895</v>
      </c>
      <c r="BN62" t="s">
        <v>74</v>
      </c>
      <c r="BO62" t="s">
        <v>74</v>
      </c>
      <c r="BP62" t="s">
        <v>74</v>
      </c>
      <c r="BQ62" t="s">
        <v>74</v>
      </c>
      <c r="BR62" t="s">
        <v>100</v>
      </c>
      <c r="BS62" t="s">
        <v>896</v>
      </c>
      <c r="BT62" t="str">
        <f>HYPERLINK("https%3A%2F%2Fwww.webofscience.com%2Fwos%2Fwoscc%2Ffull-record%2FWOS:A1991GD28800065","View Full Record in Web of Science")</f>
        <v>View Full Record in Web of Science</v>
      </c>
    </row>
    <row r="63" spans="1:72" x14ac:dyDescent="0.15">
      <c r="A63" t="s">
        <v>72</v>
      </c>
      <c r="B63" t="s">
        <v>897</v>
      </c>
      <c r="C63" t="s">
        <v>74</v>
      </c>
      <c r="D63" t="s">
        <v>74</v>
      </c>
      <c r="E63" t="s">
        <v>74</v>
      </c>
      <c r="F63" t="s">
        <v>897</v>
      </c>
      <c r="G63" t="s">
        <v>74</v>
      </c>
      <c r="H63" t="s">
        <v>74</v>
      </c>
      <c r="I63" t="s">
        <v>898</v>
      </c>
      <c r="J63" t="s">
        <v>76</v>
      </c>
      <c r="K63" t="s">
        <v>74</v>
      </c>
      <c r="L63" t="s">
        <v>74</v>
      </c>
      <c r="M63" t="s">
        <v>77</v>
      </c>
      <c r="N63" t="s">
        <v>78</v>
      </c>
      <c r="O63" t="s">
        <v>74</v>
      </c>
      <c r="P63" t="s">
        <v>74</v>
      </c>
      <c r="Q63" t="s">
        <v>74</v>
      </c>
      <c r="R63" t="s">
        <v>74</v>
      </c>
      <c r="S63" t="s">
        <v>74</v>
      </c>
      <c r="T63" t="s">
        <v>74</v>
      </c>
      <c r="U63" t="s">
        <v>899</v>
      </c>
      <c r="V63" t="s">
        <v>900</v>
      </c>
      <c r="W63" t="s">
        <v>901</v>
      </c>
      <c r="X63" t="s">
        <v>902</v>
      </c>
      <c r="Y63" t="s">
        <v>903</v>
      </c>
      <c r="Z63" t="s">
        <v>74</v>
      </c>
      <c r="AA63" t="s">
        <v>904</v>
      </c>
      <c r="AB63" t="s">
        <v>74</v>
      </c>
      <c r="AC63" t="s">
        <v>74</v>
      </c>
      <c r="AD63" t="s">
        <v>74</v>
      </c>
      <c r="AE63" t="s">
        <v>74</v>
      </c>
      <c r="AF63" t="s">
        <v>74</v>
      </c>
      <c r="AG63">
        <v>54</v>
      </c>
      <c r="AH63">
        <v>76</v>
      </c>
      <c r="AI63">
        <v>84</v>
      </c>
      <c r="AJ63">
        <v>0</v>
      </c>
      <c r="AK63">
        <v>13</v>
      </c>
      <c r="AL63" t="s">
        <v>86</v>
      </c>
      <c r="AM63" t="s">
        <v>87</v>
      </c>
      <c r="AN63" t="s">
        <v>88</v>
      </c>
      <c r="AO63" t="s">
        <v>89</v>
      </c>
      <c r="AP63" t="s">
        <v>74</v>
      </c>
      <c r="AQ63" t="s">
        <v>74</v>
      </c>
      <c r="AR63" t="s">
        <v>91</v>
      </c>
      <c r="AS63" t="s">
        <v>92</v>
      </c>
      <c r="AT63" t="s">
        <v>905</v>
      </c>
      <c r="AU63">
        <v>1991</v>
      </c>
      <c r="AV63">
        <v>96</v>
      </c>
      <c r="AW63" t="s">
        <v>906</v>
      </c>
      <c r="AX63" t="s">
        <v>74</v>
      </c>
      <c r="AY63" t="s">
        <v>74</v>
      </c>
      <c r="AZ63" t="s">
        <v>74</v>
      </c>
      <c r="BA63" t="s">
        <v>74</v>
      </c>
      <c r="BB63">
        <v>15455</v>
      </c>
      <c r="BC63">
        <v>15467</v>
      </c>
      <c r="BD63" t="s">
        <v>74</v>
      </c>
      <c r="BE63" t="s">
        <v>907</v>
      </c>
      <c r="BF63" t="str">
        <f>HYPERLINK("http://dx.doi.org/10.1029/91JD01119","http://dx.doi.org/10.1029/91JD01119")</f>
        <v>http://dx.doi.org/10.1029/91JD01119</v>
      </c>
      <c r="BG63" t="s">
        <v>74</v>
      </c>
      <c r="BH63" t="s">
        <v>74</v>
      </c>
      <c r="BI63">
        <v>13</v>
      </c>
      <c r="BJ63" t="s">
        <v>96</v>
      </c>
      <c r="BK63" t="s">
        <v>97</v>
      </c>
      <c r="BL63" t="s">
        <v>96</v>
      </c>
      <c r="BM63" t="s">
        <v>908</v>
      </c>
      <c r="BN63" t="s">
        <v>74</v>
      </c>
      <c r="BO63" t="s">
        <v>74</v>
      </c>
      <c r="BP63" t="s">
        <v>74</v>
      </c>
      <c r="BQ63" t="s">
        <v>74</v>
      </c>
      <c r="BR63" t="s">
        <v>100</v>
      </c>
      <c r="BS63" t="s">
        <v>909</v>
      </c>
      <c r="BT63" t="str">
        <f>HYPERLINK("https%3A%2F%2Fwww.webofscience.com%2Fwos%2Fwoscc%2Ffull-record%2FWOS:A1991GC31400017","View Full Record in Web of Science")</f>
        <v>View Full Record in Web of Science</v>
      </c>
    </row>
    <row r="64" spans="1:72" x14ac:dyDescent="0.15">
      <c r="A64" t="s">
        <v>72</v>
      </c>
      <c r="B64" t="s">
        <v>910</v>
      </c>
      <c r="C64" t="s">
        <v>74</v>
      </c>
      <c r="D64" t="s">
        <v>74</v>
      </c>
      <c r="E64" t="s">
        <v>74</v>
      </c>
      <c r="F64" t="s">
        <v>910</v>
      </c>
      <c r="G64" t="s">
        <v>74</v>
      </c>
      <c r="H64" t="s">
        <v>74</v>
      </c>
      <c r="I64" t="s">
        <v>911</v>
      </c>
      <c r="J64" t="s">
        <v>123</v>
      </c>
      <c r="K64" t="s">
        <v>74</v>
      </c>
      <c r="L64" t="s">
        <v>74</v>
      </c>
      <c r="M64" t="s">
        <v>77</v>
      </c>
      <c r="N64" t="s">
        <v>78</v>
      </c>
      <c r="O64" t="s">
        <v>74</v>
      </c>
      <c r="P64" t="s">
        <v>74</v>
      </c>
      <c r="Q64" t="s">
        <v>74</v>
      </c>
      <c r="R64" t="s">
        <v>74</v>
      </c>
      <c r="S64" t="s">
        <v>74</v>
      </c>
      <c r="T64" t="s">
        <v>74</v>
      </c>
      <c r="U64" t="s">
        <v>912</v>
      </c>
      <c r="V64" t="s">
        <v>913</v>
      </c>
      <c r="W64" t="s">
        <v>914</v>
      </c>
      <c r="X64" t="s">
        <v>915</v>
      </c>
      <c r="Y64" t="s">
        <v>916</v>
      </c>
      <c r="Z64" t="s">
        <v>74</v>
      </c>
      <c r="AA64" t="s">
        <v>74</v>
      </c>
      <c r="AB64" t="s">
        <v>74</v>
      </c>
      <c r="AC64" t="s">
        <v>74</v>
      </c>
      <c r="AD64" t="s">
        <v>74</v>
      </c>
      <c r="AE64" t="s">
        <v>74</v>
      </c>
      <c r="AF64" t="s">
        <v>74</v>
      </c>
      <c r="AG64">
        <v>26</v>
      </c>
      <c r="AH64">
        <v>65</v>
      </c>
      <c r="AI64">
        <v>69</v>
      </c>
      <c r="AJ64">
        <v>0</v>
      </c>
      <c r="AK64">
        <v>12</v>
      </c>
      <c r="AL64" t="s">
        <v>86</v>
      </c>
      <c r="AM64" t="s">
        <v>87</v>
      </c>
      <c r="AN64" t="s">
        <v>88</v>
      </c>
      <c r="AO64" t="s">
        <v>129</v>
      </c>
      <c r="AP64" t="s">
        <v>130</v>
      </c>
      <c r="AQ64" t="s">
        <v>74</v>
      </c>
      <c r="AR64" t="s">
        <v>131</v>
      </c>
      <c r="AS64" t="s">
        <v>132</v>
      </c>
      <c r="AT64" t="s">
        <v>917</v>
      </c>
      <c r="AU64">
        <v>1991</v>
      </c>
      <c r="AV64">
        <v>96</v>
      </c>
      <c r="AW64" t="s">
        <v>918</v>
      </c>
      <c r="AX64" t="s">
        <v>74</v>
      </c>
      <c r="AY64" t="s">
        <v>74</v>
      </c>
      <c r="AZ64" t="s">
        <v>74</v>
      </c>
      <c r="BA64" t="s">
        <v>74</v>
      </c>
      <c r="BB64">
        <v>15105</v>
      </c>
      <c r="BC64">
        <v>15118</v>
      </c>
      <c r="BD64" t="s">
        <v>74</v>
      </c>
      <c r="BE64" t="s">
        <v>919</v>
      </c>
      <c r="BF64" t="str">
        <f>HYPERLINK("http://dx.doi.org/10.1029/91JC01319","http://dx.doi.org/10.1029/91JC01319")</f>
        <v>http://dx.doi.org/10.1029/91JC01319</v>
      </c>
      <c r="BG64" t="s">
        <v>74</v>
      </c>
      <c r="BH64" t="s">
        <v>74</v>
      </c>
      <c r="BI64">
        <v>14</v>
      </c>
      <c r="BJ64" t="s">
        <v>136</v>
      </c>
      <c r="BK64" t="s">
        <v>97</v>
      </c>
      <c r="BL64" t="s">
        <v>136</v>
      </c>
      <c r="BM64" t="s">
        <v>920</v>
      </c>
      <c r="BN64" t="s">
        <v>74</v>
      </c>
      <c r="BO64" t="s">
        <v>74</v>
      </c>
      <c r="BP64" t="s">
        <v>74</v>
      </c>
      <c r="BQ64" t="s">
        <v>74</v>
      </c>
      <c r="BR64" t="s">
        <v>100</v>
      </c>
      <c r="BS64" t="s">
        <v>921</v>
      </c>
      <c r="BT64" t="str">
        <f>HYPERLINK("https%3A%2F%2Fwww.webofscience.com%2Fwos%2Fwoscc%2Ffull-record%2FWOS:A1991GB33700027","View Full Record in Web of Science")</f>
        <v>View Full Record in Web of Science</v>
      </c>
    </row>
    <row r="65" spans="1:72" x14ac:dyDescent="0.15">
      <c r="A65" t="s">
        <v>72</v>
      </c>
      <c r="B65" t="s">
        <v>922</v>
      </c>
      <c r="C65" t="s">
        <v>74</v>
      </c>
      <c r="D65" t="s">
        <v>74</v>
      </c>
      <c r="E65" t="s">
        <v>74</v>
      </c>
      <c r="F65" t="s">
        <v>922</v>
      </c>
      <c r="G65" t="s">
        <v>74</v>
      </c>
      <c r="H65" t="s">
        <v>74</v>
      </c>
      <c r="I65" t="s">
        <v>923</v>
      </c>
      <c r="J65" t="s">
        <v>123</v>
      </c>
      <c r="K65" t="s">
        <v>74</v>
      </c>
      <c r="L65" t="s">
        <v>74</v>
      </c>
      <c r="M65" t="s">
        <v>77</v>
      </c>
      <c r="N65" t="s">
        <v>78</v>
      </c>
      <c r="O65" t="s">
        <v>74</v>
      </c>
      <c r="P65" t="s">
        <v>74</v>
      </c>
      <c r="Q65" t="s">
        <v>74</v>
      </c>
      <c r="R65" t="s">
        <v>74</v>
      </c>
      <c r="S65" t="s">
        <v>74</v>
      </c>
      <c r="T65" t="s">
        <v>74</v>
      </c>
      <c r="U65" t="s">
        <v>924</v>
      </c>
      <c r="V65" t="s">
        <v>925</v>
      </c>
      <c r="W65" t="s">
        <v>926</v>
      </c>
      <c r="X65" t="s">
        <v>927</v>
      </c>
      <c r="Y65" t="s">
        <v>928</v>
      </c>
      <c r="Z65" t="s">
        <v>74</v>
      </c>
      <c r="AA65" t="s">
        <v>929</v>
      </c>
      <c r="AB65" t="s">
        <v>930</v>
      </c>
      <c r="AC65" t="s">
        <v>74</v>
      </c>
      <c r="AD65" t="s">
        <v>74</v>
      </c>
      <c r="AE65" t="s">
        <v>74</v>
      </c>
      <c r="AF65" t="s">
        <v>74</v>
      </c>
      <c r="AG65">
        <v>14</v>
      </c>
      <c r="AH65">
        <v>52</v>
      </c>
      <c r="AI65">
        <v>55</v>
      </c>
      <c r="AJ65">
        <v>0</v>
      </c>
      <c r="AK65">
        <v>8</v>
      </c>
      <c r="AL65" t="s">
        <v>86</v>
      </c>
      <c r="AM65" t="s">
        <v>87</v>
      </c>
      <c r="AN65" t="s">
        <v>88</v>
      </c>
      <c r="AO65" t="s">
        <v>129</v>
      </c>
      <c r="AP65" t="s">
        <v>130</v>
      </c>
      <c r="AQ65" t="s">
        <v>74</v>
      </c>
      <c r="AR65" t="s">
        <v>131</v>
      </c>
      <c r="AS65" t="s">
        <v>132</v>
      </c>
      <c r="AT65" t="s">
        <v>917</v>
      </c>
      <c r="AU65">
        <v>1991</v>
      </c>
      <c r="AV65">
        <v>96</v>
      </c>
      <c r="AW65" t="s">
        <v>918</v>
      </c>
      <c r="AX65" t="s">
        <v>74</v>
      </c>
      <c r="AY65" t="s">
        <v>74</v>
      </c>
      <c r="AZ65" t="s">
        <v>74</v>
      </c>
      <c r="BA65" t="s">
        <v>74</v>
      </c>
      <c r="BB65">
        <v>15119</v>
      </c>
      <c r="BC65">
        <v>15130</v>
      </c>
      <c r="BD65" t="s">
        <v>74</v>
      </c>
      <c r="BE65" t="s">
        <v>931</v>
      </c>
      <c r="BF65" t="str">
        <f>HYPERLINK("http://dx.doi.org/10.1029/91JC01432","http://dx.doi.org/10.1029/91JC01432")</f>
        <v>http://dx.doi.org/10.1029/91JC01432</v>
      </c>
      <c r="BG65" t="s">
        <v>74</v>
      </c>
      <c r="BH65" t="s">
        <v>74</v>
      </c>
      <c r="BI65">
        <v>12</v>
      </c>
      <c r="BJ65" t="s">
        <v>136</v>
      </c>
      <c r="BK65" t="s">
        <v>97</v>
      </c>
      <c r="BL65" t="s">
        <v>136</v>
      </c>
      <c r="BM65" t="s">
        <v>920</v>
      </c>
      <c r="BN65" t="s">
        <v>74</v>
      </c>
      <c r="BO65" t="s">
        <v>74</v>
      </c>
      <c r="BP65" t="s">
        <v>74</v>
      </c>
      <c r="BQ65" t="s">
        <v>74</v>
      </c>
      <c r="BR65" t="s">
        <v>100</v>
      </c>
      <c r="BS65" t="s">
        <v>932</v>
      </c>
      <c r="BT65" t="str">
        <f>HYPERLINK("https%3A%2F%2Fwww.webofscience.com%2Fwos%2Fwoscc%2Ffull-record%2FWOS:A1991GB33700028","View Full Record in Web of Science")</f>
        <v>View Full Record in Web of Science</v>
      </c>
    </row>
    <row r="66" spans="1:72" x14ac:dyDescent="0.15">
      <c r="A66" t="s">
        <v>72</v>
      </c>
      <c r="B66" t="s">
        <v>933</v>
      </c>
      <c r="C66" t="s">
        <v>74</v>
      </c>
      <c r="D66" t="s">
        <v>74</v>
      </c>
      <c r="E66" t="s">
        <v>74</v>
      </c>
      <c r="F66" t="s">
        <v>933</v>
      </c>
      <c r="G66" t="s">
        <v>74</v>
      </c>
      <c r="H66" t="s">
        <v>74</v>
      </c>
      <c r="I66" t="s">
        <v>934</v>
      </c>
      <c r="J66" t="s">
        <v>104</v>
      </c>
      <c r="K66" t="s">
        <v>74</v>
      </c>
      <c r="L66" t="s">
        <v>74</v>
      </c>
      <c r="M66" t="s">
        <v>77</v>
      </c>
      <c r="N66" t="s">
        <v>78</v>
      </c>
      <c r="O66" t="s">
        <v>74</v>
      </c>
      <c r="P66" t="s">
        <v>74</v>
      </c>
      <c r="Q66" t="s">
        <v>74</v>
      </c>
      <c r="R66" t="s">
        <v>74</v>
      </c>
      <c r="S66" t="s">
        <v>74</v>
      </c>
      <c r="T66" t="s">
        <v>74</v>
      </c>
      <c r="U66" t="s">
        <v>74</v>
      </c>
      <c r="V66" t="s">
        <v>935</v>
      </c>
      <c r="W66" t="s">
        <v>936</v>
      </c>
      <c r="X66" t="s">
        <v>937</v>
      </c>
      <c r="Y66" t="s">
        <v>938</v>
      </c>
      <c r="Z66" t="s">
        <v>74</v>
      </c>
      <c r="AA66" t="s">
        <v>74</v>
      </c>
      <c r="AB66" t="s">
        <v>74</v>
      </c>
      <c r="AC66" t="s">
        <v>74</v>
      </c>
      <c r="AD66" t="s">
        <v>74</v>
      </c>
      <c r="AE66" t="s">
        <v>74</v>
      </c>
      <c r="AF66" t="s">
        <v>74</v>
      </c>
      <c r="AG66">
        <v>19</v>
      </c>
      <c r="AH66">
        <v>33</v>
      </c>
      <c r="AI66">
        <v>36</v>
      </c>
      <c r="AJ66">
        <v>0</v>
      </c>
      <c r="AK66">
        <v>7</v>
      </c>
      <c r="AL66" t="s">
        <v>110</v>
      </c>
      <c r="AM66" t="s">
        <v>111</v>
      </c>
      <c r="AN66" t="s">
        <v>112</v>
      </c>
      <c r="AO66" t="s">
        <v>113</v>
      </c>
      <c r="AP66" t="s">
        <v>74</v>
      </c>
      <c r="AQ66" t="s">
        <v>74</v>
      </c>
      <c r="AR66" t="s">
        <v>104</v>
      </c>
      <c r="AS66" t="s">
        <v>114</v>
      </c>
      <c r="AT66" t="s">
        <v>917</v>
      </c>
      <c r="AU66">
        <v>1991</v>
      </c>
      <c r="AV66">
        <v>352</v>
      </c>
      <c r="AW66">
        <v>6336</v>
      </c>
      <c r="AX66" t="s">
        <v>74</v>
      </c>
      <c r="AY66" t="s">
        <v>74</v>
      </c>
      <c r="AZ66" t="s">
        <v>74</v>
      </c>
      <c r="BA66" t="s">
        <v>74</v>
      </c>
      <c r="BB66">
        <v>614</v>
      </c>
      <c r="BC66">
        <v>617</v>
      </c>
      <c r="BD66" t="s">
        <v>74</v>
      </c>
      <c r="BE66" t="s">
        <v>939</v>
      </c>
      <c r="BF66" t="str">
        <f>HYPERLINK("http://dx.doi.org/10.1038/352614a0","http://dx.doi.org/10.1038/352614a0")</f>
        <v>http://dx.doi.org/10.1038/352614a0</v>
      </c>
      <c r="BG66" t="s">
        <v>74</v>
      </c>
      <c r="BH66" t="s">
        <v>74</v>
      </c>
      <c r="BI66">
        <v>4</v>
      </c>
      <c r="BJ66" t="s">
        <v>117</v>
      </c>
      <c r="BK66" t="s">
        <v>97</v>
      </c>
      <c r="BL66" t="s">
        <v>118</v>
      </c>
      <c r="BM66" t="s">
        <v>940</v>
      </c>
      <c r="BN66" t="s">
        <v>74</v>
      </c>
      <c r="BO66" t="s">
        <v>74</v>
      </c>
      <c r="BP66" t="s">
        <v>74</v>
      </c>
      <c r="BQ66" t="s">
        <v>74</v>
      </c>
      <c r="BR66" t="s">
        <v>100</v>
      </c>
      <c r="BS66" t="s">
        <v>941</v>
      </c>
      <c r="BT66" t="str">
        <f>HYPERLINK("https%3A%2F%2Fwww.webofscience.com%2Fwos%2Fwoscc%2Ffull-record%2FWOS:A1991GB21100053","View Full Record in Web of Science")</f>
        <v>View Full Record in Web of Science</v>
      </c>
    </row>
    <row r="67" spans="1:72" x14ac:dyDescent="0.15">
      <c r="A67" t="s">
        <v>72</v>
      </c>
      <c r="B67" t="s">
        <v>942</v>
      </c>
      <c r="C67" t="s">
        <v>74</v>
      </c>
      <c r="D67" t="s">
        <v>74</v>
      </c>
      <c r="E67" t="s">
        <v>74</v>
      </c>
      <c r="F67" t="s">
        <v>942</v>
      </c>
      <c r="G67" t="s">
        <v>74</v>
      </c>
      <c r="H67" t="s">
        <v>74</v>
      </c>
      <c r="I67" t="s">
        <v>943</v>
      </c>
      <c r="J67" t="s">
        <v>944</v>
      </c>
      <c r="K67" t="s">
        <v>74</v>
      </c>
      <c r="L67" t="s">
        <v>74</v>
      </c>
      <c r="M67" t="s">
        <v>77</v>
      </c>
      <c r="N67" t="s">
        <v>78</v>
      </c>
      <c r="O67" t="s">
        <v>74</v>
      </c>
      <c r="P67" t="s">
        <v>74</v>
      </c>
      <c r="Q67" t="s">
        <v>74</v>
      </c>
      <c r="R67" t="s">
        <v>74</v>
      </c>
      <c r="S67" t="s">
        <v>74</v>
      </c>
      <c r="T67" t="s">
        <v>74</v>
      </c>
      <c r="U67" t="s">
        <v>945</v>
      </c>
      <c r="V67" t="s">
        <v>946</v>
      </c>
      <c r="W67" t="s">
        <v>947</v>
      </c>
      <c r="X67" t="s">
        <v>948</v>
      </c>
      <c r="Y67" t="s">
        <v>74</v>
      </c>
      <c r="Z67" t="s">
        <v>74</v>
      </c>
      <c r="AA67" t="s">
        <v>74</v>
      </c>
      <c r="AB67" t="s">
        <v>74</v>
      </c>
      <c r="AC67" t="s">
        <v>74</v>
      </c>
      <c r="AD67" t="s">
        <v>74</v>
      </c>
      <c r="AE67" t="s">
        <v>74</v>
      </c>
      <c r="AF67" t="s">
        <v>74</v>
      </c>
      <c r="AG67">
        <v>21</v>
      </c>
      <c r="AH67">
        <v>66</v>
      </c>
      <c r="AI67">
        <v>71</v>
      </c>
      <c r="AJ67">
        <v>0</v>
      </c>
      <c r="AK67">
        <v>8</v>
      </c>
      <c r="AL67" t="s">
        <v>949</v>
      </c>
      <c r="AM67" t="s">
        <v>87</v>
      </c>
      <c r="AN67" t="s">
        <v>950</v>
      </c>
      <c r="AO67" t="s">
        <v>951</v>
      </c>
      <c r="AP67" t="s">
        <v>952</v>
      </c>
      <c r="AQ67" t="s">
        <v>74</v>
      </c>
      <c r="AR67" t="s">
        <v>953</v>
      </c>
      <c r="AS67" t="s">
        <v>954</v>
      </c>
      <c r="AT67" t="s">
        <v>955</v>
      </c>
      <c r="AU67">
        <v>1991</v>
      </c>
      <c r="AV67">
        <v>57</v>
      </c>
      <c r="AW67">
        <v>8</v>
      </c>
      <c r="AX67" t="s">
        <v>74</v>
      </c>
      <c r="AY67" t="s">
        <v>74</v>
      </c>
      <c r="AZ67" t="s">
        <v>74</v>
      </c>
      <c r="BA67" t="s">
        <v>74</v>
      </c>
      <c r="BB67">
        <v>2308</v>
      </c>
      <c r="BC67">
        <v>2311</v>
      </c>
      <c r="BD67" t="s">
        <v>74</v>
      </c>
      <c r="BE67" t="s">
        <v>956</v>
      </c>
      <c r="BF67" t="str">
        <f>HYPERLINK("http://dx.doi.org/10.1128/AEM.57.8.2308-2311.1991","http://dx.doi.org/10.1128/AEM.57.8.2308-2311.1991")</f>
        <v>http://dx.doi.org/10.1128/AEM.57.8.2308-2311.1991</v>
      </c>
      <c r="BG67" t="s">
        <v>74</v>
      </c>
      <c r="BH67" t="s">
        <v>74</v>
      </c>
      <c r="BI67">
        <v>4</v>
      </c>
      <c r="BJ67" t="s">
        <v>957</v>
      </c>
      <c r="BK67" t="s">
        <v>97</v>
      </c>
      <c r="BL67" t="s">
        <v>957</v>
      </c>
      <c r="BM67" t="s">
        <v>958</v>
      </c>
      <c r="BN67">
        <v>16348539</v>
      </c>
      <c r="BO67" t="s">
        <v>959</v>
      </c>
      <c r="BP67" t="s">
        <v>74</v>
      </c>
      <c r="BQ67" t="s">
        <v>74</v>
      </c>
      <c r="BR67" t="s">
        <v>100</v>
      </c>
      <c r="BS67" t="s">
        <v>960</v>
      </c>
      <c r="BT67" t="str">
        <f>HYPERLINK("https%3A%2F%2Fwww.webofscience.com%2Fwos%2Fwoscc%2Ffull-record%2FWOS:A1991FZ25000033","View Full Record in Web of Science")</f>
        <v>View Full Record in Web of Science</v>
      </c>
    </row>
    <row r="68" spans="1:72" x14ac:dyDescent="0.15">
      <c r="A68" t="s">
        <v>72</v>
      </c>
      <c r="B68" t="s">
        <v>961</v>
      </c>
      <c r="C68" t="s">
        <v>74</v>
      </c>
      <c r="D68" t="s">
        <v>74</v>
      </c>
      <c r="E68" t="s">
        <v>74</v>
      </c>
      <c r="F68" t="s">
        <v>961</v>
      </c>
      <c r="G68" t="s">
        <v>74</v>
      </c>
      <c r="H68" t="s">
        <v>74</v>
      </c>
      <c r="I68" t="s">
        <v>962</v>
      </c>
      <c r="J68" t="s">
        <v>963</v>
      </c>
      <c r="K68" t="s">
        <v>74</v>
      </c>
      <c r="L68" t="s">
        <v>74</v>
      </c>
      <c r="M68" t="s">
        <v>77</v>
      </c>
      <c r="N68" t="s">
        <v>261</v>
      </c>
      <c r="O68" t="s">
        <v>74</v>
      </c>
      <c r="P68" t="s">
        <v>74</v>
      </c>
      <c r="Q68" t="s">
        <v>74</v>
      </c>
      <c r="R68" t="s">
        <v>74</v>
      </c>
      <c r="S68" t="s">
        <v>74</v>
      </c>
      <c r="T68" t="s">
        <v>74</v>
      </c>
      <c r="U68" t="s">
        <v>74</v>
      </c>
      <c r="V68" t="s">
        <v>964</v>
      </c>
      <c r="W68" t="s">
        <v>74</v>
      </c>
      <c r="X68" t="s">
        <v>74</v>
      </c>
      <c r="Y68" t="s">
        <v>965</v>
      </c>
      <c r="Z68" t="s">
        <v>74</v>
      </c>
      <c r="AA68" t="s">
        <v>74</v>
      </c>
      <c r="AB68" t="s">
        <v>74</v>
      </c>
      <c r="AC68" t="s">
        <v>74</v>
      </c>
      <c r="AD68" t="s">
        <v>74</v>
      </c>
      <c r="AE68" t="s">
        <v>74</v>
      </c>
      <c r="AF68" t="s">
        <v>74</v>
      </c>
      <c r="AG68">
        <v>52</v>
      </c>
      <c r="AH68">
        <v>26</v>
      </c>
      <c r="AI68">
        <v>28</v>
      </c>
      <c r="AJ68">
        <v>0</v>
      </c>
      <c r="AK68">
        <v>2</v>
      </c>
      <c r="AL68" t="s">
        <v>966</v>
      </c>
      <c r="AM68" t="s">
        <v>967</v>
      </c>
      <c r="AN68" t="s">
        <v>968</v>
      </c>
      <c r="AO68" t="s">
        <v>969</v>
      </c>
      <c r="AP68" t="s">
        <v>74</v>
      </c>
      <c r="AQ68" t="s">
        <v>74</v>
      </c>
      <c r="AR68" t="s">
        <v>970</v>
      </c>
      <c r="AS68" t="s">
        <v>74</v>
      </c>
      <c r="AT68" t="s">
        <v>955</v>
      </c>
      <c r="AU68">
        <v>1991</v>
      </c>
      <c r="AV68">
        <v>41</v>
      </c>
      <c r="AW68">
        <v>1</v>
      </c>
      <c r="AX68" t="s">
        <v>74</v>
      </c>
      <c r="AY68" t="s">
        <v>74</v>
      </c>
      <c r="AZ68" t="s">
        <v>74</v>
      </c>
      <c r="BA68" t="s">
        <v>74</v>
      </c>
      <c r="BB68">
        <v>1</v>
      </c>
      <c r="BC68">
        <v>66</v>
      </c>
      <c r="BD68" t="s">
        <v>74</v>
      </c>
      <c r="BE68" t="s">
        <v>74</v>
      </c>
      <c r="BF68" t="s">
        <v>74</v>
      </c>
      <c r="BG68" t="s">
        <v>74</v>
      </c>
      <c r="BH68" t="s">
        <v>74</v>
      </c>
      <c r="BI68">
        <v>66</v>
      </c>
      <c r="BJ68" t="s">
        <v>971</v>
      </c>
      <c r="BK68" t="s">
        <v>97</v>
      </c>
      <c r="BL68" t="s">
        <v>971</v>
      </c>
      <c r="BM68" t="s">
        <v>972</v>
      </c>
      <c r="BN68" t="s">
        <v>74</v>
      </c>
      <c r="BO68" t="s">
        <v>74</v>
      </c>
      <c r="BP68" t="s">
        <v>74</v>
      </c>
      <c r="BQ68" t="s">
        <v>74</v>
      </c>
      <c r="BR68" t="s">
        <v>100</v>
      </c>
      <c r="BS68" t="s">
        <v>973</v>
      </c>
      <c r="BT68" t="str">
        <f>HYPERLINK("https%3A%2F%2Fwww.webofscience.com%2Fwos%2Fwoscc%2Ffull-record%2FWOS:A1991GL20400001","View Full Record in Web of Science")</f>
        <v>View Full Record in Web of Science</v>
      </c>
    </row>
    <row r="69" spans="1:72" x14ac:dyDescent="0.15">
      <c r="A69" t="s">
        <v>72</v>
      </c>
      <c r="B69" t="s">
        <v>974</v>
      </c>
      <c r="C69" t="s">
        <v>74</v>
      </c>
      <c r="D69" t="s">
        <v>74</v>
      </c>
      <c r="E69" t="s">
        <v>74</v>
      </c>
      <c r="F69" t="s">
        <v>974</v>
      </c>
      <c r="G69" t="s">
        <v>74</v>
      </c>
      <c r="H69" t="s">
        <v>74</v>
      </c>
      <c r="I69" t="s">
        <v>975</v>
      </c>
      <c r="J69" t="s">
        <v>976</v>
      </c>
      <c r="K69" t="s">
        <v>74</v>
      </c>
      <c r="L69" t="s">
        <v>74</v>
      </c>
      <c r="M69" t="s">
        <v>77</v>
      </c>
      <c r="N69" t="s">
        <v>78</v>
      </c>
      <c r="O69" t="s">
        <v>74</v>
      </c>
      <c r="P69" t="s">
        <v>74</v>
      </c>
      <c r="Q69" t="s">
        <v>74</v>
      </c>
      <c r="R69" t="s">
        <v>74</v>
      </c>
      <c r="S69" t="s">
        <v>74</v>
      </c>
      <c r="T69" t="s">
        <v>74</v>
      </c>
      <c r="U69" t="s">
        <v>977</v>
      </c>
      <c r="V69" t="s">
        <v>978</v>
      </c>
      <c r="W69" t="s">
        <v>979</v>
      </c>
      <c r="X69" t="s">
        <v>980</v>
      </c>
      <c r="Y69" t="s">
        <v>74</v>
      </c>
      <c r="Z69" t="s">
        <v>74</v>
      </c>
      <c r="AA69" t="s">
        <v>74</v>
      </c>
      <c r="AB69" t="s">
        <v>74</v>
      </c>
      <c r="AC69" t="s">
        <v>74</v>
      </c>
      <c r="AD69" t="s">
        <v>74</v>
      </c>
      <c r="AE69" t="s">
        <v>74</v>
      </c>
      <c r="AF69" t="s">
        <v>74</v>
      </c>
      <c r="AG69">
        <v>31</v>
      </c>
      <c r="AH69">
        <v>12</v>
      </c>
      <c r="AI69">
        <v>12</v>
      </c>
      <c r="AJ69">
        <v>0</v>
      </c>
      <c r="AK69">
        <v>3</v>
      </c>
      <c r="AL69" t="s">
        <v>981</v>
      </c>
      <c r="AM69" t="s">
        <v>982</v>
      </c>
      <c r="AN69" t="s">
        <v>983</v>
      </c>
      <c r="AO69" t="s">
        <v>984</v>
      </c>
      <c r="AP69" t="s">
        <v>985</v>
      </c>
      <c r="AQ69" t="s">
        <v>74</v>
      </c>
      <c r="AR69" t="s">
        <v>986</v>
      </c>
      <c r="AS69" t="s">
        <v>987</v>
      </c>
      <c r="AT69" t="s">
        <v>955</v>
      </c>
      <c r="AU69">
        <v>1991</v>
      </c>
      <c r="AV69">
        <v>62</v>
      </c>
      <c r="AW69">
        <v>8</v>
      </c>
      <c r="AX69" t="s">
        <v>74</v>
      </c>
      <c r="AY69" t="s">
        <v>74</v>
      </c>
      <c r="AZ69" t="s">
        <v>74</v>
      </c>
      <c r="BA69" t="s">
        <v>74</v>
      </c>
      <c r="BB69">
        <v>733</v>
      </c>
      <c r="BC69">
        <v>738</v>
      </c>
      <c r="BD69" t="s">
        <v>74</v>
      </c>
      <c r="BE69" t="s">
        <v>74</v>
      </c>
      <c r="BF69" t="s">
        <v>74</v>
      </c>
      <c r="BG69" t="s">
        <v>74</v>
      </c>
      <c r="BH69" t="s">
        <v>74</v>
      </c>
      <c r="BI69">
        <v>6</v>
      </c>
      <c r="BJ69" t="s">
        <v>988</v>
      </c>
      <c r="BK69" t="s">
        <v>97</v>
      </c>
      <c r="BL69" t="s">
        <v>989</v>
      </c>
      <c r="BM69" t="s">
        <v>990</v>
      </c>
      <c r="BN69">
        <v>1930054</v>
      </c>
      <c r="BO69" t="s">
        <v>74</v>
      </c>
      <c r="BP69" t="s">
        <v>74</v>
      </c>
      <c r="BQ69" t="s">
        <v>74</v>
      </c>
      <c r="BR69" t="s">
        <v>100</v>
      </c>
      <c r="BS69" t="s">
        <v>991</v>
      </c>
      <c r="BT69" t="str">
        <f>HYPERLINK("https%3A%2F%2Fwww.webofscience.com%2Fwos%2Fwoscc%2Ffull-record%2FWOS:A1991FZ24900004","View Full Record in Web of Science")</f>
        <v>View Full Record in Web of Science</v>
      </c>
    </row>
    <row r="70" spans="1:72" x14ac:dyDescent="0.15">
      <c r="A70" t="s">
        <v>72</v>
      </c>
      <c r="B70" t="s">
        <v>992</v>
      </c>
      <c r="C70" t="s">
        <v>74</v>
      </c>
      <c r="D70" t="s">
        <v>74</v>
      </c>
      <c r="E70" t="s">
        <v>74</v>
      </c>
      <c r="F70" t="s">
        <v>992</v>
      </c>
      <c r="G70" t="s">
        <v>74</v>
      </c>
      <c r="H70" t="s">
        <v>74</v>
      </c>
      <c r="I70" t="s">
        <v>993</v>
      </c>
      <c r="J70" t="s">
        <v>994</v>
      </c>
      <c r="K70" t="s">
        <v>74</v>
      </c>
      <c r="L70" t="s">
        <v>74</v>
      </c>
      <c r="M70" t="s">
        <v>77</v>
      </c>
      <c r="N70" t="s">
        <v>78</v>
      </c>
      <c r="O70" t="s">
        <v>74</v>
      </c>
      <c r="P70" t="s">
        <v>74</v>
      </c>
      <c r="Q70" t="s">
        <v>74</v>
      </c>
      <c r="R70" t="s">
        <v>74</v>
      </c>
      <c r="S70" t="s">
        <v>74</v>
      </c>
      <c r="T70" t="s">
        <v>74</v>
      </c>
      <c r="U70" t="s">
        <v>995</v>
      </c>
      <c r="V70" t="s">
        <v>996</v>
      </c>
      <c r="W70" t="s">
        <v>997</v>
      </c>
      <c r="X70" t="s">
        <v>998</v>
      </c>
      <c r="Y70" t="s">
        <v>999</v>
      </c>
      <c r="Z70" t="s">
        <v>74</v>
      </c>
      <c r="AA70" t="s">
        <v>74</v>
      </c>
      <c r="AB70" t="s">
        <v>74</v>
      </c>
      <c r="AC70" t="s">
        <v>74</v>
      </c>
      <c r="AD70" t="s">
        <v>74</v>
      </c>
      <c r="AE70" t="s">
        <v>74</v>
      </c>
      <c r="AF70" t="s">
        <v>74</v>
      </c>
      <c r="AG70">
        <v>13</v>
      </c>
      <c r="AH70">
        <v>2</v>
      </c>
      <c r="AI70">
        <v>2</v>
      </c>
      <c r="AJ70">
        <v>0</v>
      </c>
      <c r="AK70">
        <v>1</v>
      </c>
      <c r="AL70" t="s">
        <v>1000</v>
      </c>
      <c r="AM70" t="s">
        <v>1001</v>
      </c>
      <c r="AN70" t="s">
        <v>1002</v>
      </c>
      <c r="AO70" t="s">
        <v>1003</v>
      </c>
      <c r="AP70" t="s">
        <v>74</v>
      </c>
      <c r="AQ70" t="s">
        <v>74</v>
      </c>
      <c r="AR70" t="s">
        <v>1004</v>
      </c>
      <c r="AS70" t="s">
        <v>1005</v>
      </c>
      <c r="AT70" t="s">
        <v>1006</v>
      </c>
      <c r="AU70">
        <v>1991</v>
      </c>
      <c r="AV70">
        <v>69</v>
      </c>
      <c r="AW70" t="s">
        <v>1007</v>
      </c>
      <c r="AX70" t="s">
        <v>74</v>
      </c>
      <c r="AY70" t="s">
        <v>74</v>
      </c>
      <c r="AZ70" t="s">
        <v>74</v>
      </c>
      <c r="BA70" t="s">
        <v>74</v>
      </c>
      <c r="BB70">
        <v>1087</v>
      </c>
      <c r="BC70">
        <v>1092</v>
      </c>
      <c r="BD70" t="s">
        <v>74</v>
      </c>
      <c r="BE70" t="s">
        <v>1008</v>
      </c>
      <c r="BF70" t="str">
        <f>HYPERLINK("http://dx.doi.org/10.1139/p91-167","http://dx.doi.org/10.1139/p91-167")</f>
        <v>http://dx.doi.org/10.1139/p91-167</v>
      </c>
      <c r="BG70" t="s">
        <v>74</v>
      </c>
      <c r="BH70" t="s">
        <v>74</v>
      </c>
      <c r="BI70">
        <v>6</v>
      </c>
      <c r="BJ70" t="s">
        <v>1009</v>
      </c>
      <c r="BK70" t="s">
        <v>97</v>
      </c>
      <c r="BL70" t="s">
        <v>1010</v>
      </c>
      <c r="BM70" t="s">
        <v>1011</v>
      </c>
      <c r="BN70" t="s">
        <v>74</v>
      </c>
      <c r="BO70" t="s">
        <v>74</v>
      </c>
      <c r="BP70" t="s">
        <v>74</v>
      </c>
      <c r="BQ70" t="s">
        <v>74</v>
      </c>
      <c r="BR70" t="s">
        <v>100</v>
      </c>
      <c r="BS70" t="s">
        <v>1012</v>
      </c>
      <c r="BT70" t="str">
        <f>HYPERLINK("https%3A%2F%2Fwww.webofscience.com%2Fwos%2Fwoscc%2Ffull-record%2FWOS:A1991GR97500024","View Full Record in Web of Science")</f>
        <v>View Full Record in Web of Science</v>
      </c>
    </row>
    <row r="71" spans="1:72" x14ac:dyDescent="0.15">
      <c r="A71" t="s">
        <v>72</v>
      </c>
      <c r="B71" t="s">
        <v>1013</v>
      </c>
      <c r="C71" t="s">
        <v>74</v>
      </c>
      <c r="D71" t="s">
        <v>74</v>
      </c>
      <c r="E71" t="s">
        <v>74</v>
      </c>
      <c r="F71" t="s">
        <v>1013</v>
      </c>
      <c r="G71" t="s">
        <v>74</v>
      </c>
      <c r="H71" t="s">
        <v>74</v>
      </c>
      <c r="I71" t="s">
        <v>1014</v>
      </c>
      <c r="J71" t="s">
        <v>994</v>
      </c>
      <c r="K71" t="s">
        <v>74</v>
      </c>
      <c r="L71" t="s">
        <v>74</v>
      </c>
      <c r="M71" t="s">
        <v>77</v>
      </c>
      <c r="N71" t="s">
        <v>78</v>
      </c>
      <c r="O71" t="s">
        <v>74</v>
      </c>
      <c r="P71" t="s">
        <v>74</v>
      </c>
      <c r="Q71" t="s">
        <v>74</v>
      </c>
      <c r="R71" t="s">
        <v>74</v>
      </c>
      <c r="S71" t="s">
        <v>74</v>
      </c>
      <c r="T71" t="s">
        <v>74</v>
      </c>
      <c r="U71" t="s">
        <v>1015</v>
      </c>
      <c r="V71" t="s">
        <v>1016</v>
      </c>
      <c r="W71" t="s">
        <v>1017</v>
      </c>
      <c r="X71" t="s">
        <v>1018</v>
      </c>
      <c r="Y71" t="s">
        <v>1019</v>
      </c>
      <c r="Z71" t="s">
        <v>74</v>
      </c>
      <c r="AA71" t="s">
        <v>1020</v>
      </c>
      <c r="AB71" t="s">
        <v>74</v>
      </c>
      <c r="AC71" t="s">
        <v>74</v>
      </c>
      <c r="AD71" t="s">
        <v>74</v>
      </c>
      <c r="AE71" t="s">
        <v>74</v>
      </c>
      <c r="AF71" t="s">
        <v>74</v>
      </c>
      <c r="AG71">
        <v>47</v>
      </c>
      <c r="AH71">
        <v>8</v>
      </c>
      <c r="AI71">
        <v>8</v>
      </c>
      <c r="AJ71">
        <v>0</v>
      </c>
      <c r="AK71">
        <v>1</v>
      </c>
      <c r="AL71" t="s">
        <v>1000</v>
      </c>
      <c r="AM71" t="s">
        <v>1001</v>
      </c>
      <c r="AN71" t="s">
        <v>1002</v>
      </c>
      <c r="AO71" t="s">
        <v>1003</v>
      </c>
      <c r="AP71" t="s">
        <v>74</v>
      </c>
      <c r="AQ71" t="s">
        <v>74</v>
      </c>
      <c r="AR71" t="s">
        <v>1004</v>
      </c>
      <c r="AS71" t="s">
        <v>1005</v>
      </c>
      <c r="AT71" t="s">
        <v>1006</v>
      </c>
      <c r="AU71">
        <v>1991</v>
      </c>
      <c r="AV71">
        <v>69</v>
      </c>
      <c r="AW71" t="s">
        <v>1007</v>
      </c>
      <c r="AX71" t="s">
        <v>74</v>
      </c>
      <c r="AY71" t="s">
        <v>74</v>
      </c>
      <c r="AZ71" t="s">
        <v>74</v>
      </c>
      <c r="BA71" t="s">
        <v>74</v>
      </c>
      <c r="BB71">
        <v>1093</v>
      </c>
      <c r="BC71">
        <v>1102</v>
      </c>
      <c r="BD71" t="s">
        <v>74</v>
      </c>
      <c r="BE71" t="s">
        <v>1021</v>
      </c>
      <c r="BF71" t="str">
        <f>HYPERLINK("http://dx.doi.org/10.1139/p91-168","http://dx.doi.org/10.1139/p91-168")</f>
        <v>http://dx.doi.org/10.1139/p91-168</v>
      </c>
      <c r="BG71" t="s">
        <v>74</v>
      </c>
      <c r="BH71" t="s">
        <v>74</v>
      </c>
      <c r="BI71">
        <v>10</v>
      </c>
      <c r="BJ71" t="s">
        <v>1009</v>
      </c>
      <c r="BK71" t="s">
        <v>97</v>
      </c>
      <c r="BL71" t="s">
        <v>1010</v>
      </c>
      <c r="BM71" t="s">
        <v>1011</v>
      </c>
      <c r="BN71" t="s">
        <v>74</v>
      </c>
      <c r="BO71" t="s">
        <v>74</v>
      </c>
      <c r="BP71" t="s">
        <v>74</v>
      </c>
      <c r="BQ71" t="s">
        <v>74</v>
      </c>
      <c r="BR71" t="s">
        <v>100</v>
      </c>
      <c r="BS71" t="s">
        <v>1022</v>
      </c>
      <c r="BT71" t="str">
        <f>HYPERLINK("https%3A%2F%2Fwww.webofscience.com%2Fwos%2Fwoscc%2Ffull-record%2FWOS:A1991GR97500025","View Full Record in Web of Science")</f>
        <v>View Full Record in Web of Science</v>
      </c>
    </row>
    <row r="72" spans="1:72" x14ac:dyDescent="0.15">
      <c r="A72" t="s">
        <v>72</v>
      </c>
      <c r="B72" t="s">
        <v>1023</v>
      </c>
      <c r="C72" t="s">
        <v>74</v>
      </c>
      <c r="D72" t="s">
        <v>74</v>
      </c>
      <c r="E72" t="s">
        <v>74</v>
      </c>
      <c r="F72" t="s">
        <v>1023</v>
      </c>
      <c r="G72" t="s">
        <v>74</v>
      </c>
      <c r="H72" t="s">
        <v>74</v>
      </c>
      <c r="I72" t="s">
        <v>1024</v>
      </c>
      <c r="J72" t="s">
        <v>994</v>
      </c>
      <c r="K72" t="s">
        <v>74</v>
      </c>
      <c r="L72" t="s">
        <v>74</v>
      </c>
      <c r="M72" t="s">
        <v>77</v>
      </c>
      <c r="N72" t="s">
        <v>78</v>
      </c>
      <c r="O72" t="s">
        <v>74</v>
      </c>
      <c r="P72" t="s">
        <v>74</v>
      </c>
      <c r="Q72" t="s">
        <v>74</v>
      </c>
      <c r="R72" t="s">
        <v>74</v>
      </c>
      <c r="S72" t="s">
        <v>74</v>
      </c>
      <c r="T72" t="s">
        <v>74</v>
      </c>
      <c r="U72" t="s">
        <v>1025</v>
      </c>
      <c r="V72" t="s">
        <v>1026</v>
      </c>
      <c r="W72" t="s">
        <v>1027</v>
      </c>
      <c r="X72" t="s">
        <v>1028</v>
      </c>
      <c r="Y72" t="s">
        <v>1029</v>
      </c>
      <c r="Z72" t="s">
        <v>74</v>
      </c>
      <c r="AA72" t="s">
        <v>74</v>
      </c>
      <c r="AB72" t="s">
        <v>74</v>
      </c>
      <c r="AC72" t="s">
        <v>74</v>
      </c>
      <c r="AD72" t="s">
        <v>74</v>
      </c>
      <c r="AE72" t="s">
        <v>74</v>
      </c>
      <c r="AF72" t="s">
        <v>74</v>
      </c>
      <c r="AG72">
        <v>94</v>
      </c>
      <c r="AH72">
        <v>2</v>
      </c>
      <c r="AI72">
        <v>2</v>
      </c>
      <c r="AJ72">
        <v>0</v>
      </c>
      <c r="AK72">
        <v>3</v>
      </c>
      <c r="AL72" t="s">
        <v>1000</v>
      </c>
      <c r="AM72" t="s">
        <v>1001</v>
      </c>
      <c r="AN72" t="s">
        <v>1002</v>
      </c>
      <c r="AO72" t="s">
        <v>1003</v>
      </c>
      <c r="AP72" t="s">
        <v>74</v>
      </c>
      <c r="AQ72" t="s">
        <v>74</v>
      </c>
      <c r="AR72" t="s">
        <v>1004</v>
      </c>
      <c r="AS72" t="s">
        <v>1005</v>
      </c>
      <c r="AT72" t="s">
        <v>1006</v>
      </c>
      <c r="AU72">
        <v>1991</v>
      </c>
      <c r="AV72">
        <v>69</v>
      </c>
      <c r="AW72" t="s">
        <v>1007</v>
      </c>
      <c r="AX72" t="s">
        <v>74</v>
      </c>
      <c r="AY72" t="s">
        <v>74</v>
      </c>
      <c r="AZ72" t="s">
        <v>74</v>
      </c>
      <c r="BA72" t="s">
        <v>74</v>
      </c>
      <c r="BB72">
        <v>1110</v>
      </c>
      <c r="BC72">
        <v>1122</v>
      </c>
      <c r="BD72" t="s">
        <v>74</v>
      </c>
      <c r="BE72" t="s">
        <v>1030</v>
      </c>
      <c r="BF72" t="str">
        <f>HYPERLINK("http://dx.doi.org/10.1139/p91-170","http://dx.doi.org/10.1139/p91-170")</f>
        <v>http://dx.doi.org/10.1139/p91-170</v>
      </c>
      <c r="BG72" t="s">
        <v>74</v>
      </c>
      <c r="BH72" t="s">
        <v>74</v>
      </c>
      <c r="BI72">
        <v>13</v>
      </c>
      <c r="BJ72" t="s">
        <v>1009</v>
      </c>
      <c r="BK72" t="s">
        <v>97</v>
      </c>
      <c r="BL72" t="s">
        <v>1010</v>
      </c>
      <c r="BM72" t="s">
        <v>1011</v>
      </c>
      <c r="BN72" t="s">
        <v>74</v>
      </c>
      <c r="BO72" t="s">
        <v>74</v>
      </c>
      <c r="BP72" t="s">
        <v>74</v>
      </c>
      <c r="BQ72" t="s">
        <v>74</v>
      </c>
      <c r="BR72" t="s">
        <v>100</v>
      </c>
      <c r="BS72" t="s">
        <v>1031</v>
      </c>
      <c r="BT72" t="str">
        <f>HYPERLINK("https%3A%2F%2Fwww.webofscience.com%2Fwos%2Fwoscc%2Ffull-record%2FWOS:A1991GR97500027","View Full Record in Web of Science")</f>
        <v>View Full Record in Web of Science</v>
      </c>
    </row>
    <row r="73" spans="1:72" x14ac:dyDescent="0.15">
      <c r="A73" t="s">
        <v>72</v>
      </c>
      <c r="B73" t="s">
        <v>1032</v>
      </c>
      <c r="C73" t="s">
        <v>74</v>
      </c>
      <c r="D73" t="s">
        <v>74</v>
      </c>
      <c r="E73" t="s">
        <v>74</v>
      </c>
      <c r="F73" t="s">
        <v>1032</v>
      </c>
      <c r="G73" t="s">
        <v>74</v>
      </c>
      <c r="H73" t="s">
        <v>74</v>
      </c>
      <c r="I73" t="s">
        <v>1033</v>
      </c>
      <c r="J73" t="s">
        <v>1034</v>
      </c>
      <c r="K73" t="s">
        <v>74</v>
      </c>
      <c r="L73" t="s">
        <v>74</v>
      </c>
      <c r="M73" t="s">
        <v>77</v>
      </c>
      <c r="N73" t="s">
        <v>78</v>
      </c>
      <c r="O73" t="s">
        <v>74</v>
      </c>
      <c r="P73" t="s">
        <v>74</v>
      </c>
      <c r="Q73" t="s">
        <v>74</v>
      </c>
      <c r="R73" t="s">
        <v>74</v>
      </c>
      <c r="S73" t="s">
        <v>74</v>
      </c>
      <c r="T73" t="s">
        <v>74</v>
      </c>
      <c r="U73" t="s">
        <v>1035</v>
      </c>
      <c r="V73" t="s">
        <v>1036</v>
      </c>
      <c r="W73" t="s">
        <v>74</v>
      </c>
      <c r="X73" t="s">
        <v>74</v>
      </c>
      <c r="Y73" t="s">
        <v>1037</v>
      </c>
      <c r="Z73" t="s">
        <v>74</v>
      </c>
      <c r="AA73" t="s">
        <v>74</v>
      </c>
      <c r="AB73" t="s">
        <v>74</v>
      </c>
      <c r="AC73" t="s">
        <v>74</v>
      </c>
      <c r="AD73" t="s">
        <v>74</v>
      </c>
      <c r="AE73" t="s">
        <v>74</v>
      </c>
      <c r="AF73" t="s">
        <v>74</v>
      </c>
      <c r="AG73">
        <v>17</v>
      </c>
      <c r="AH73">
        <v>14</v>
      </c>
      <c r="AI73">
        <v>16</v>
      </c>
      <c r="AJ73">
        <v>0</v>
      </c>
      <c r="AK73">
        <v>6</v>
      </c>
      <c r="AL73" t="s">
        <v>715</v>
      </c>
      <c r="AM73" t="s">
        <v>716</v>
      </c>
      <c r="AN73" t="s">
        <v>717</v>
      </c>
      <c r="AO73" t="s">
        <v>1038</v>
      </c>
      <c r="AP73" t="s">
        <v>74</v>
      </c>
      <c r="AQ73" t="s">
        <v>74</v>
      </c>
      <c r="AR73" t="s">
        <v>1039</v>
      </c>
      <c r="AS73" t="s">
        <v>1040</v>
      </c>
      <c r="AT73" t="s">
        <v>955</v>
      </c>
      <c r="AU73">
        <v>1991</v>
      </c>
      <c r="AV73">
        <v>19</v>
      </c>
      <c r="AW73">
        <v>3</v>
      </c>
      <c r="AX73" t="s">
        <v>74</v>
      </c>
      <c r="AY73" t="s">
        <v>74</v>
      </c>
      <c r="AZ73" t="s">
        <v>74</v>
      </c>
      <c r="BA73" t="s">
        <v>74</v>
      </c>
      <c r="BB73">
        <v>295</v>
      </c>
      <c r="BC73">
        <v>300</v>
      </c>
      <c r="BD73" t="s">
        <v>74</v>
      </c>
      <c r="BE73" t="s">
        <v>1041</v>
      </c>
      <c r="BF73" t="str">
        <f>HYPERLINK("http://dx.doi.org/10.1016/0165-232X(91)90044-H","http://dx.doi.org/10.1016/0165-232X(91)90044-H")</f>
        <v>http://dx.doi.org/10.1016/0165-232X(91)90044-H</v>
      </c>
      <c r="BG73" t="s">
        <v>74</v>
      </c>
      <c r="BH73" t="s">
        <v>74</v>
      </c>
      <c r="BI73">
        <v>6</v>
      </c>
      <c r="BJ73" t="s">
        <v>1042</v>
      </c>
      <c r="BK73" t="s">
        <v>97</v>
      </c>
      <c r="BL73" t="s">
        <v>1043</v>
      </c>
      <c r="BM73" t="s">
        <v>1044</v>
      </c>
      <c r="BN73" t="s">
        <v>74</v>
      </c>
      <c r="BO73" t="s">
        <v>74</v>
      </c>
      <c r="BP73" t="s">
        <v>74</v>
      </c>
      <c r="BQ73" t="s">
        <v>74</v>
      </c>
      <c r="BR73" t="s">
        <v>100</v>
      </c>
      <c r="BS73" t="s">
        <v>1045</v>
      </c>
      <c r="BT73" t="str">
        <f>HYPERLINK("https%3A%2F%2Fwww.webofscience.com%2Fwos%2Fwoscc%2Ffull-record%2FWOS:A1991GD92100007","View Full Record in Web of Science")</f>
        <v>View Full Record in Web of Science</v>
      </c>
    </row>
    <row r="74" spans="1:72" x14ac:dyDescent="0.15">
      <c r="A74" t="s">
        <v>72</v>
      </c>
      <c r="B74" t="s">
        <v>1046</v>
      </c>
      <c r="C74" t="s">
        <v>74</v>
      </c>
      <c r="D74" t="s">
        <v>74</v>
      </c>
      <c r="E74" t="s">
        <v>74</v>
      </c>
      <c r="F74" t="s">
        <v>1046</v>
      </c>
      <c r="G74" t="s">
        <v>74</v>
      </c>
      <c r="H74" t="s">
        <v>74</v>
      </c>
      <c r="I74" t="s">
        <v>1047</v>
      </c>
      <c r="J74" t="s">
        <v>1048</v>
      </c>
      <c r="K74" t="s">
        <v>74</v>
      </c>
      <c r="L74" t="s">
        <v>74</v>
      </c>
      <c r="M74" t="s">
        <v>77</v>
      </c>
      <c r="N74" t="s">
        <v>78</v>
      </c>
      <c r="O74" t="s">
        <v>74</v>
      </c>
      <c r="P74" t="s">
        <v>74</v>
      </c>
      <c r="Q74" t="s">
        <v>74</v>
      </c>
      <c r="R74" t="s">
        <v>74</v>
      </c>
      <c r="S74" t="s">
        <v>74</v>
      </c>
      <c r="T74" t="s">
        <v>74</v>
      </c>
      <c r="U74" t="s">
        <v>1049</v>
      </c>
      <c r="V74" t="s">
        <v>1050</v>
      </c>
      <c r="W74" t="s">
        <v>1051</v>
      </c>
      <c r="X74" t="s">
        <v>1052</v>
      </c>
      <c r="Y74" t="s">
        <v>1053</v>
      </c>
      <c r="Z74" t="s">
        <v>74</v>
      </c>
      <c r="AA74" t="s">
        <v>1054</v>
      </c>
      <c r="AB74" t="s">
        <v>1055</v>
      </c>
      <c r="AC74" t="s">
        <v>74</v>
      </c>
      <c r="AD74" t="s">
        <v>74</v>
      </c>
      <c r="AE74" t="s">
        <v>74</v>
      </c>
      <c r="AF74" t="s">
        <v>74</v>
      </c>
      <c r="AG74">
        <v>123</v>
      </c>
      <c r="AH74">
        <v>89</v>
      </c>
      <c r="AI74">
        <v>96</v>
      </c>
      <c r="AJ74">
        <v>0</v>
      </c>
      <c r="AK74">
        <v>8</v>
      </c>
      <c r="AL74" t="s">
        <v>461</v>
      </c>
      <c r="AM74" t="s">
        <v>249</v>
      </c>
      <c r="AN74" t="s">
        <v>462</v>
      </c>
      <c r="AO74" t="s">
        <v>1056</v>
      </c>
      <c r="AP74" t="s">
        <v>74</v>
      </c>
      <c r="AQ74" t="s">
        <v>74</v>
      </c>
      <c r="AR74" t="s">
        <v>1057</v>
      </c>
      <c r="AS74" t="s">
        <v>74</v>
      </c>
      <c r="AT74" t="s">
        <v>1006</v>
      </c>
      <c r="AU74">
        <v>1991</v>
      </c>
      <c r="AV74">
        <v>38</v>
      </c>
      <c r="AW74" t="s">
        <v>1007</v>
      </c>
      <c r="AX74" t="s">
        <v>74</v>
      </c>
      <c r="AY74" t="s">
        <v>74</v>
      </c>
      <c r="AZ74" t="s">
        <v>74</v>
      </c>
      <c r="BA74" t="s">
        <v>74</v>
      </c>
      <c r="BB74">
        <v>911</v>
      </c>
      <c r="BC74">
        <v>941</v>
      </c>
      <c r="BD74" t="s">
        <v>74</v>
      </c>
      <c r="BE74" t="s">
        <v>1058</v>
      </c>
      <c r="BF74" t="str">
        <f>HYPERLINK("http://dx.doi.org/10.1016/0198-0149(91)90090-3","http://dx.doi.org/10.1016/0198-0149(91)90090-3")</f>
        <v>http://dx.doi.org/10.1016/0198-0149(91)90090-3</v>
      </c>
      <c r="BG74" t="s">
        <v>74</v>
      </c>
      <c r="BH74" t="s">
        <v>74</v>
      </c>
      <c r="BI74">
        <v>31</v>
      </c>
      <c r="BJ74" t="s">
        <v>136</v>
      </c>
      <c r="BK74" t="s">
        <v>97</v>
      </c>
      <c r="BL74" t="s">
        <v>136</v>
      </c>
      <c r="BM74" t="s">
        <v>1059</v>
      </c>
      <c r="BN74" t="s">
        <v>74</v>
      </c>
      <c r="BO74" t="s">
        <v>74</v>
      </c>
      <c r="BP74" t="s">
        <v>74</v>
      </c>
      <c r="BQ74" t="s">
        <v>74</v>
      </c>
      <c r="BR74" t="s">
        <v>100</v>
      </c>
      <c r="BS74" t="s">
        <v>1060</v>
      </c>
      <c r="BT74" t="str">
        <f>HYPERLINK("https%3A%2F%2Fwww.webofscience.com%2Fwos%2Fwoscc%2Ffull-record%2FWOS:A1991GH34600002","View Full Record in Web of Science")</f>
        <v>View Full Record in Web of Science</v>
      </c>
    </row>
    <row r="75" spans="1:72" x14ac:dyDescent="0.15">
      <c r="A75" t="s">
        <v>72</v>
      </c>
      <c r="B75" t="s">
        <v>1061</v>
      </c>
      <c r="C75" t="s">
        <v>74</v>
      </c>
      <c r="D75" t="s">
        <v>74</v>
      </c>
      <c r="E75" t="s">
        <v>74</v>
      </c>
      <c r="F75" t="s">
        <v>1061</v>
      </c>
      <c r="G75" t="s">
        <v>74</v>
      </c>
      <c r="H75" t="s">
        <v>74</v>
      </c>
      <c r="I75" t="s">
        <v>1062</v>
      </c>
      <c r="J75" t="s">
        <v>1048</v>
      </c>
      <c r="K75" t="s">
        <v>74</v>
      </c>
      <c r="L75" t="s">
        <v>74</v>
      </c>
      <c r="M75" t="s">
        <v>77</v>
      </c>
      <c r="N75" t="s">
        <v>78</v>
      </c>
      <c r="O75" t="s">
        <v>74</v>
      </c>
      <c r="P75" t="s">
        <v>74</v>
      </c>
      <c r="Q75" t="s">
        <v>74</v>
      </c>
      <c r="R75" t="s">
        <v>74</v>
      </c>
      <c r="S75" t="s">
        <v>74</v>
      </c>
      <c r="T75" t="s">
        <v>74</v>
      </c>
      <c r="U75" t="s">
        <v>74</v>
      </c>
      <c r="V75" t="s">
        <v>1063</v>
      </c>
      <c r="W75" t="s">
        <v>1064</v>
      </c>
      <c r="X75" t="s">
        <v>1065</v>
      </c>
      <c r="Y75" t="s">
        <v>1066</v>
      </c>
      <c r="Z75" t="s">
        <v>74</v>
      </c>
      <c r="AA75" t="s">
        <v>74</v>
      </c>
      <c r="AB75" t="s">
        <v>74</v>
      </c>
      <c r="AC75" t="s">
        <v>74</v>
      </c>
      <c r="AD75" t="s">
        <v>74</v>
      </c>
      <c r="AE75" t="s">
        <v>74</v>
      </c>
      <c r="AF75" t="s">
        <v>74</v>
      </c>
      <c r="AG75">
        <v>5</v>
      </c>
      <c r="AH75">
        <v>116</v>
      </c>
      <c r="AI75">
        <v>120</v>
      </c>
      <c r="AJ75">
        <v>0</v>
      </c>
      <c r="AK75">
        <v>8</v>
      </c>
      <c r="AL75" t="s">
        <v>461</v>
      </c>
      <c r="AM75" t="s">
        <v>249</v>
      </c>
      <c r="AN75" t="s">
        <v>462</v>
      </c>
      <c r="AO75" t="s">
        <v>1056</v>
      </c>
      <c r="AP75" t="s">
        <v>74</v>
      </c>
      <c r="AQ75" t="s">
        <v>74</v>
      </c>
      <c r="AR75" t="s">
        <v>1057</v>
      </c>
      <c r="AS75" t="s">
        <v>74</v>
      </c>
      <c r="AT75" t="s">
        <v>1006</v>
      </c>
      <c r="AU75">
        <v>1991</v>
      </c>
      <c r="AV75">
        <v>38</v>
      </c>
      <c r="AW75" t="s">
        <v>1007</v>
      </c>
      <c r="AX75" t="s">
        <v>74</v>
      </c>
      <c r="AY75" t="s">
        <v>74</v>
      </c>
      <c r="AZ75" t="s">
        <v>74</v>
      </c>
      <c r="BA75" t="s">
        <v>74</v>
      </c>
      <c r="BB75">
        <v>943</v>
      </c>
      <c r="BC75">
        <v>959</v>
      </c>
      <c r="BD75" t="s">
        <v>74</v>
      </c>
      <c r="BE75" t="s">
        <v>74</v>
      </c>
      <c r="BF75" t="s">
        <v>74</v>
      </c>
      <c r="BG75" t="s">
        <v>74</v>
      </c>
      <c r="BH75" t="s">
        <v>74</v>
      </c>
      <c r="BI75">
        <v>17</v>
      </c>
      <c r="BJ75" t="s">
        <v>136</v>
      </c>
      <c r="BK75" t="s">
        <v>97</v>
      </c>
      <c r="BL75" t="s">
        <v>136</v>
      </c>
      <c r="BM75" t="s">
        <v>1059</v>
      </c>
      <c r="BN75" t="s">
        <v>74</v>
      </c>
      <c r="BO75" t="s">
        <v>74</v>
      </c>
      <c r="BP75" t="s">
        <v>74</v>
      </c>
      <c r="BQ75" t="s">
        <v>74</v>
      </c>
      <c r="BR75" t="s">
        <v>100</v>
      </c>
      <c r="BS75" t="s">
        <v>1067</v>
      </c>
      <c r="BT75" t="str">
        <f>HYPERLINK("https%3A%2F%2Fwww.webofscience.com%2Fwos%2Fwoscc%2Ffull-record%2FWOS:A1991GH34600003","View Full Record in Web of Science")</f>
        <v>View Full Record in Web of Science</v>
      </c>
    </row>
    <row r="76" spans="1:72" x14ac:dyDescent="0.15">
      <c r="A76" t="s">
        <v>72</v>
      </c>
      <c r="B76" t="s">
        <v>1068</v>
      </c>
      <c r="C76" t="s">
        <v>74</v>
      </c>
      <c r="D76" t="s">
        <v>74</v>
      </c>
      <c r="E76" t="s">
        <v>74</v>
      </c>
      <c r="F76" t="s">
        <v>1068</v>
      </c>
      <c r="G76" t="s">
        <v>74</v>
      </c>
      <c r="H76" t="s">
        <v>74</v>
      </c>
      <c r="I76" t="s">
        <v>1069</v>
      </c>
      <c r="J76" t="s">
        <v>1048</v>
      </c>
      <c r="K76" t="s">
        <v>74</v>
      </c>
      <c r="L76" t="s">
        <v>74</v>
      </c>
      <c r="M76" t="s">
        <v>77</v>
      </c>
      <c r="N76" t="s">
        <v>78</v>
      </c>
      <c r="O76" t="s">
        <v>74</v>
      </c>
      <c r="P76" t="s">
        <v>74</v>
      </c>
      <c r="Q76" t="s">
        <v>74</v>
      </c>
      <c r="R76" t="s">
        <v>74</v>
      </c>
      <c r="S76" t="s">
        <v>74</v>
      </c>
      <c r="T76" t="s">
        <v>74</v>
      </c>
      <c r="U76" t="s">
        <v>1070</v>
      </c>
      <c r="V76" t="s">
        <v>1071</v>
      </c>
      <c r="W76" t="s">
        <v>74</v>
      </c>
      <c r="X76" t="s">
        <v>74</v>
      </c>
      <c r="Y76" t="s">
        <v>1072</v>
      </c>
      <c r="Z76" t="s">
        <v>74</v>
      </c>
      <c r="AA76" t="s">
        <v>74</v>
      </c>
      <c r="AB76" t="s">
        <v>74</v>
      </c>
      <c r="AC76" t="s">
        <v>74</v>
      </c>
      <c r="AD76" t="s">
        <v>74</v>
      </c>
      <c r="AE76" t="s">
        <v>74</v>
      </c>
      <c r="AF76" t="s">
        <v>74</v>
      </c>
      <c r="AG76">
        <v>49</v>
      </c>
      <c r="AH76">
        <v>221</v>
      </c>
      <c r="AI76">
        <v>240</v>
      </c>
      <c r="AJ76">
        <v>1</v>
      </c>
      <c r="AK76">
        <v>17</v>
      </c>
      <c r="AL76" t="s">
        <v>461</v>
      </c>
      <c r="AM76" t="s">
        <v>249</v>
      </c>
      <c r="AN76" t="s">
        <v>462</v>
      </c>
      <c r="AO76" t="s">
        <v>1056</v>
      </c>
      <c r="AP76" t="s">
        <v>74</v>
      </c>
      <c r="AQ76" t="s">
        <v>74</v>
      </c>
      <c r="AR76" t="s">
        <v>1057</v>
      </c>
      <c r="AS76" t="s">
        <v>74</v>
      </c>
      <c r="AT76" t="s">
        <v>1006</v>
      </c>
      <c r="AU76">
        <v>1991</v>
      </c>
      <c r="AV76">
        <v>38</v>
      </c>
      <c r="AW76" t="s">
        <v>1007</v>
      </c>
      <c r="AX76" t="s">
        <v>74</v>
      </c>
      <c r="AY76" t="s">
        <v>74</v>
      </c>
      <c r="AZ76" t="s">
        <v>74</v>
      </c>
      <c r="BA76" t="s">
        <v>74</v>
      </c>
      <c r="BB76">
        <v>961</v>
      </c>
      <c r="BC76">
        <v>980</v>
      </c>
      <c r="BD76" t="s">
        <v>74</v>
      </c>
      <c r="BE76" t="s">
        <v>1073</v>
      </c>
      <c r="BF76" t="str">
        <f>HYPERLINK("http://dx.doi.org/10.1016/0198-0149(91)90092-T","http://dx.doi.org/10.1016/0198-0149(91)90092-T")</f>
        <v>http://dx.doi.org/10.1016/0198-0149(91)90092-T</v>
      </c>
      <c r="BG76" t="s">
        <v>74</v>
      </c>
      <c r="BH76" t="s">
        <v>74</v>
      </c>
      <c r="BI76">
        <v>20</v>
      </c>
      <c r="BJ76" t="s">
        <v>136</v>
      </c>
      <c r="BK76" t="s">
        <v>97</v>
      </c>
      <c r="BL76" t="s">
        <v>136</v>
      </c>
      <c r="BM76" t="s">
        <v>1059</v>
      </c>
      <c r="BN76" t="s">
        <v>74</v>
      </c>
      <c r="BO76" t="s">
        <v>74</v>
      </c>
      <c r="BP76" t="s">
        <v>74</v>
      </c>
      <c r="BQ76" t="s">
        <v>74</v>
      </c>
      <c r="BR76" t="s">
        <v>100</v>
      </c>
      <c r="BS76" t="s">
        <v>1074</v>
      </c>
      <c r="BT76" t="str">
        <f>HYPERLINK("https%3A%2F%2Fwww.webofscience.com%2Fwos%2Fwoscc%2Ffull-record%2FWOS:A1991GH34600004","View Full Record in Web of Science")</f>
        <v>View Full Record in Web of Science</v>
      </c>
    </row>
    <row r="77" spans="1:72" x14ac:dyDescent="0.15">
      <c r="A77" t="s">
        <v>72</v>
      </c>
      <c r="B77" t="s">
        <v>1075</v>
      </c>
      <c r="C77" t="s">
        <v>74</v>
      </c>
      <c r="D77" t="s">
        <v>74</v>
      </c>
      <c r="E77" t="s">
        <v>74</v>
      </c>
      <c r="F77" t="s">
        <v>1075</v>
      </c>
      <c r="G77" t="s">
        <v>74</v>
      </c>
      <c r="H77" t="s">
        <v>74</v>
      </c>
      <c r="I77" t="s">
        <v>1076</v>
      </c>
      <c r="J77" t="s">
        <v>1048</v>
      </c>
      <c r="K77" t="s">
        <v>74</v>
      </c>
      <c r="L77" t="s">
        <v>74</v>
      </c>
      <c r="M77" t="s">
        <v>77</v>
      </c>
      <c r="N77" t="s">
        <v>78</v>
      </c>
      <c r="O77" t="s">
        <v>74</v>
      </c>
      <c r="P77" t="s">
        <v>74</v>
      </c>
      <c r="Q77" t="s">
        <v>74</v>
      </c>
      <c r="R77" t="s">
        <v>74</v>
      </c>
      <c r="S77" t="s">
        <v>74</v>
      </c>
      <c r="T77" t="s">
        <v>74</v>
      </c>
      <c r="U77" t="s">
        <v>1077</v>
      </c>
      <c r="V77" t="s">
        <v>1078</v>
      </c>
      <c r="W77" t="s">
        <v>1079</v>
      </c>
      <c r="X77" t="s">
        <v>1080</v>
      </c>
      <c r="Y77" t="s">
        <v>1081</v>
      </c>
      <c r="Z77" t="s">
        <v>74</v>
      </c>
      <c r="AA77" t="s">
        <v>74</v>
      </c>
      <c r="AB77" t="s">
        <v>1082</v>
      </c>
      <c r="AC77" t="s">
        <v>74</v>
      </c>
      <c r="AD77" t="s">
        <v>74</v>
      </c>
      <c r="AE77" t="s">
        <v>74</v>
      </c>
      <c r="AF77" t="s">
        <v>74</v>
      </c>
      <c r="AG77">
        <v>65</v>
      </c>
      <c r="AH77">
        <v>282</v>
      </c>
      <c r="AI77">
        <v>299</v>
      </c>
      <c r="AJ77">
        <v>0</v>
      </c>
      <c r="AK77">
        <v>26</v>
      </c>
      <c r="AL77" t="s">
        <v>461</v>
      </c>
      <c r="AM77" t="s">
        <v>249</v>
      </c>
      <c r="AN77" t="s">
        <v>462</v>
      </c>
      <c r="AO77" t="s">
        <v>1056</v>
      </c>
      <c r="AP77" t="s">
        <v>74</v>
      </c>
      <c r="AQ77" t="s">
        <v>74</v>
      </c>
      <c r="AR77" t="s">
        <v>1057</v>
      </c>
      <c r="AS77" t="s">
        <v>74</v>
      </c>
      <c r="AT77" t="s">
        <v>1006</v>
      </c>
      <c r="AU77">
        <v>1991</v>
      </c>
      <c r="AV77">
        <v>38</v>
      </c>
      <c r="AW77" t="s">
        <v>1007</v>
      </c>
      <c r="AX77" t="s">
        <v>74</v>
      </c>
      <c r="AY77" t="s">
        <v>74</v>
      </c>
      <c r="AZ77" t="s">
        <v>74</v>
      </c>
      <c r="BA77" t="s">
        <v>74</v>
      </c>
      <c r="BB77">
        <v>981</v>
      </c>
      <c r="BC77">
        <v>1007</v>
      </c>
      <c r="BD77" t="s">
        <v>74</v>
      </c>
      <c r="BE77" t="s">
        <v>1083</v>
      </c>
      <c r="BF77" t="str">
        <f>HYPERLINK("http://dx.doi.org/10.1016/0198-0149(91)90093-U","http://dx.doi.org/10.1016/0198-0149(91)90093-U")</f>
        <v>http://dx.doi.org/10.1016/0198-0149(91)90093-U</v>
      </c>
      <c r="BG77" t="s">
        <v>74</v>
      </c>
      <c r="BH77" t="s">
        <v>74</v>
      </c>
      <c r="BI77">
        <v>27</v>
      </c>
      <c r="BJ77" t="s">
        <v>136</v>
      </c>
      <c r="BK77" t="s">
        <v>97</v>
      </c>
      <c r="BL77" t="s">
        <v>136</v>
      </c>
      <c r="BM77" t="s">
        <v>1059</v>
      </c>
      <c r="BN77" t="s">
        <v>74</v>
      </c>
      <c r="BO77" t="s">
        <v>74</v>
      </c>
      <c r="BP77" t="s">
        <v>74</v>
      </c>
      <c r="BQ77" t="s">
        <v>74</v>
      </c>
      <c r="BR77" t="s">
        <v>100</v>
      </c>
      <c r="BS77" t="s">
        <v>1084</v>
      </c>
      <c r="BT77" t="str">
        <f>HYPERLINK("https%3A%2F%2Fwww.webofscience.com%2Fwos%2Fwoscc%2Ffull-record%2FWOS:A1991GH34600005","View Full Record in Web of Science")</f>
        <v>View Full Record in Web of Science</v>
      </c>
    </row>
    <row r="78" spans="1:72" x14ac:dyDescent="0.15">
      <c r="A78" t="s">
        <v>72</v>
      </c>
      <c r="B78" t="s">
        <v>1075</v>
      </c>
      <c r="C78" t="s">
        <v>74</v>
      </c>
      <c r="D78" t="s">
        <v>74</v>
      </c>
      <c r="E78" t="s">
        <v>74</v>
      </c>
      <c r="F78" t="s">
        <v>1075</v>
      </c>
      <c r="G78" t="s">
        <v>74</v>
      </c>
      <c r="H78" t="s">
        <v>74</v>
      </c>
      <c r="I78" t="s">
        <v>1085</v>
      </c>
      <c r="J78" t="s">
        <v>1048</v>
      </c>
      <c r="K78" t="s">
        <v>74</v>
      </c>
      <c r="L78" t="s">
        <v>74</v>
      </c>
      <c r="M78" t="s">
        <v>77</v>
      </c>
      <c r="N78" t="s">
        <v>78</v>
      </c>
      <c r="O78" t="s">
        <v>74</v>
      </c>
      <c r="P78" t="s">
        <v>74</v>
      </c>
      <c r="Q78" t="s">
        <v>74</v>
      </c>
      <c r="R78" t="s">
        <v>74</v>
      </c>
      <c r="S78" t="s">
        <v>74</v>
      </c>
      <c r="T78" t="s">
        <v>74</v>
      </c>
      <c r="U78" t="s">
        <v>1086</v>
      </c>
      <c r="V78" t="s">
        <v>1087</v>
      </c>
      <c r="W78" t="s">
        <v>1079</v>
      </c>
      <c r="X78" t="s">
        <v>1080</v>
      </c>
      <c r="Y78" t="s">
        <v>74</v>
      </c>
      <c r="Z78" t="s">
        <v>74</v>
      </c>
      <c r="AA78" t="s">
        <v>74</v>
      </c>
      <c r="AB78" t="s">
        <v>74</v>
      </c>
      <c r="AC78" t="s">
        <v>74</v>
      </c>
      <c r="AD78" t="s">
        <v>74</v>
      </c>
      <c r="AE78" t="s">
        <v>74</v>
      </c>
      <c r="AF78" t="s">
        <v>74</v>
      </c>
      <c r="AG78">
        <v>40</v>
      </c>
      <c r="AH78">
        <v>190</v>
      </c>
      <c r="AI78">
        <v>203</v>
      </c>
      <c r="AJ78">
        <v>1</v>
      </c>
      <c r="AK78">
        <v>10</v>
      </c>
      <c r="AL78" t="s">
        <v>461</v>
      </c>
      <c r="AM78" t="s">
        <v>249</v>
      </c>
      <c r="AN78" t="s">
        <v>462</v>
      </c>
      <c r="AO78" t="s">
        <v>1056</v>
      </c>
      <c r="AP78" t="s">
        <v>74</v>
      </c>
      <c r="AQ78" t="s">
        <v>74</v>
      </c>
      <c r="AR78" t="s">
        <v>1057</v>
      </c>
      <c r="AS78" t="s">
        <v>74</v>
      </c>
      <c r="AT78" t="s">
        <v>1006</v>
      </c>
      <c r="AU78">
        <v>1991</v>
      </c>
      <c r="AV78">
        <v>38</v>
      </c>
      <c r="AW78" t="s">
        <v>1007</v>
      </c>
      <c r="AX78" t="s">
        <v>74</v>
      </c>
      <c r="AY78" t="s">
        <v>74</v>
      </c>
      <c r="AZ78" t="s">
        <v>74</v>
      </c>
      <c r="BA78" t="s">
        <v>74</v>
      </c>
      <c r="BB78">
        <v>1009</v>
      </c>
      <c r="BC78">
        <v>1028</v>
      </c>
      <c r="BD78" t="s">
        <v>74</v>
      </c>
      <c r="BE78" t="s">
        <v>74</v>
      </c>
      <c r="BF78" t="s">
        <v>74</v>
      </c>
      <c r="BG78" t="s">
        <v>74</v>
      </c>
      <c r="BH78" t="s">
        <v>74</v>
      </c>
      <c r="BI78">
        <v>20</v>
      </c>
      <c r="BJ78" t="s">
        <v>136</v>
      </c>
      <c r="BK78" t="s">
        <v>97</v>
      </c>
      <c r="BL78" t="s">
        <v>136</v>
      </c>
      <c r="BM78" t="s">
        <v>1059</v>
      </c>
      <c r="BN78" t="s">
        <v>74</v>
      </c>
      <c r="BO78" t="s">
        <v>74</v>
      </c>
      <c r="BP78" t="s">
        <v>74</v>
      </c>
      <c r="BQ78" t="s">
        <v>74</v>
      </c>
      <c r="BR78" t="s">
        <v>100</v>
      </c>
      <c r="BS78" t="s">
        <v>1088</v>
      </c>
      <c r="BT78" t="str">
        <f>HYPERLINK("https%3A%2F%2Fwww.webofscience.com%2Fwos%2Fwoscc%2Ffull-record%2FWOS:A1991GH34600006","View Full Record in Web of Science")</f>
        <v>View Full Record in Web of Science</v>
      </c>
    </row>
    <row r="79" spans="1:72" x14ac:dyDescent="0.15">
      <c r="A79" t="s">
        <v>72</v>
      </c>
      <c r="B79" t="s">
        <v>1089</v>
      </c>
      <c r="C79" t="s">
        <v>74</v>
      </c>
      <c r="D79" t="s">
        <v>74</v>
      </c>
      <c r="E79" t="s">
        <v>74</v>
      </c>
      <c r="F79" t="s">
        <v>1089</v>
      </c>
      <c r="G79" t="s">
        <v>74</v>
      </c>
      <c r="H79" t="s">
        <v>74</v>
      </c>
      <c r="I79" t="s">
        <v>1090</v>
      </c>
      <c r="J79" t="s">
        <v>1048</v>
      </c>
      <c r="K79" t="s">
        <v>74</v>
      </c>
      <c r="L79" t="s">
        <v>74</v>
      </c>
      <c r="M79" t="s">
        <v>77</v>
      </c>
      <c r="N79" t="s">
        <v>78</v>
      </c>
      <c r="O79" t="s">
        <v>74</v>
      </c>
      <c r="P79" t="s">
        <v>74</v>
      </c>
      <c r="Q79" t="s">
        <v>74</v>
      </c>
      <c r="R79" t="s">
        <v>74</v>
      </c>
      <c r="S79" t="s">
        <v>74</v>
      </c>
      <c r="T79" t="s">
        <v>74</v>
      </c>
      <c r="U79" t="s">
        <v>1091</v>
      </c>
      <c r="V79" t="s">
        <v>1092</v>
      </c>
      <c r="W79" t="s">
        <v>1079</v>
      </c>
      <c r="X79" t="s">
        <v>1080</v>
      </c>
      <c r="Y79" t="s">
        <v>1093</v>
      </c>
      <c r="Z79" t="s">
        <v>74</v>
      </c>
      <c r="AA79" t="s">
        <v>1094</v>
      </c>
      <c r="AB79" t="s">
        <v>1095</v>
      </c>
      <c r="AC79" t="s">
        <v>74</v>
      </c>
      <c r="AD79" t="s">
        <v>74</v>
      </c>
      <c r="AE79" t="s">
        <v>74</v>
      </c>
      <c r="AF79" t="s">
        <v>74</v>
      </c>
      <c r="AG79">
        <v>71</v>
      </c>
      <c r="AH79">
        <v>96</v>
      </c>
      <c r="AI79">
        <v>99</v>
      </c>
      <c r="AJ79">
        <v>0</v>
      </c>
      <c r="AK79">
        <v>5</v>
      </c>
      <c r="AL79" t="s">
        <v>461</v>
      </c>
      <c r="AM79" t="s">
        <v>249</v>
      </c>
      <c r="AN79" t="s">
        <v>462</v>
      </c>
      <c r="AO79" t="s">
        <v>1056</v>
      </c>
      <c r="AP79" t="s">
        <v>74</v>
      </c>
      <c r="AQ79" t="s">
        <v>74</v>
      </c>
      <c r="AR79" t="s">
        <v>1057</v>
      </c>
      <c r="AS79" t="s">
        <v>74</v>
      </c>
      <c r="AT79" t="s">
        <v>1006</v>
      </c>
      <c r="AU79">
        <v>1991</v>
      </c>
      <c r="AV79">
        <v>38</v>
      </c>
      <c r="AW79" t="s">
        <v>1007</v>
      </c>
      <c r="AX79" t="s">
        <v>74</v>
      </c>
      <c r="AY79" t="s">
        <v>74</v>
      </c>
      <c r="AZ79" t="s">
        <v>74</v>
      </c>
      <c r="BA79" t="s">
        <v>74</v>
      </c>
      <c r="BB79">
        <v>1029</v>
      </c>
      <c r="BC79">
        <v>1055</v>
      </c>
      <c r="BD79" t="s">
        <v>74</v>
      </c>
      <c r="BE79" t="s">
        <v>1096</v>
      </c>
      <c r="BF79" t="str">
        <f>HYPERLINK("http://dx.doi.org/10.1016/0198-0149(91)90095-W","http://dx.doi.org/10.1016/0198-0149(91)90095-W")</f>
        <v>http://dx.doi.org/10.1016/0198-0149(91)90095-W</v>
      </c>
      <c r="BG79" t="s">
        <v>74</v>
      </c>
      <c r="BH79" t="s">
        <v>74</v>
      </c>
      <c r="BI79">
        <v>27</v>
      </c>
      <c r="BJ79" t="s">
        <v>136</v>
      </c>
      <c r="BK79" t="s">
        <v>97</v>
      </c>
      <c r="BL79" t="s">
        <v>136</v>
      </c>
      <c r="BM79" t="s">
        <v>1059</v>
      </c>
      <c r="BN79" t="s">
        <v>74</v>
      </c>
      <c r="BO79" t="s">
        <v>74</v>
      </c>
      <c r="BP79" t="s">
        <v>74</v>
      </c>
      <c r="BQ79" t="s">
        <v>74</v>
      </c>
      <c r="BR79" t="s">
        <v>100</v>
      </c>
      <c r="BS79" t="s">
        <v>1097</v>
      </c>
      <c r="BT79" t="str">
        <f>HYPERLINK("https%3A%2F%2Fwww.webofscience.com%2Fwos%2Fwoscc%2Ffull-record%2FWOS:A1991GH34600007","View Full Record in Web of Science")</f>
        <v>View Full Record in Web of Science</v>
      </c>
    </row>
    <row r="80" spans="1:72" x14ac:dyDescent="0.15">
      <c r="A80" t="s">
        <v>72</v>
      </c>
      <c r="B80" t="s">
        <v>1098</v>
      </c>
      <c r="C80" t="s">
        <v>74</v>
      </c>
      <c r="D80" t="s">
        <v>74</v>
      </c>
      <c r="E80" t="s">
        <v>74</v>
      </c>
      <c r="F80" t="s">
        <v>1098</v>
      </c>
      <c r="G80" t="s">
        <v>74</v>
      </c>
      <c r="H80" t="s">
        <v>74</v>
      </c>
      <c r="I80" t="s">
        <v>1099</v>
      </c>
      <c r="J80" t="s">
        <v>1048</v>
      </c>
      <c r="K80" t="s">
        <v>74</v>
      </c>
      <c r="L80" t="s">
        <v>74</v>
      </c>
      <c r="M80" t="s">
        <v>77</v>
      </c>
      <c r="N80" t="s">
        <v>78</v>
      </c>
      <c r="O80" t="s">
        <v>74</v>
      </c>
      <c r="P80" t="s">
        <v>74</v>
      </c>
      <c r="Q80" t="s">
        <v>74</v>
      </c>
      <c r="R80" t="s">
        <v>74</v>
      </c>
      <c r="S80" t="s">
        <v>74</v>
      </c>
      <c r="T80" t="s">
        <v>74</v>
      </c>
      <c r="U80" t="s">
        <v>1100</v>
      </c>
      <c r="V80" t="s">
        <v>1101</v>
      </c>
      <c r="W80" t="s">
        <v>1102</v>
      </c>
      <c r="X80" t="s">
        <v>1103</v>
      </c>
      <c r="Y80" t="s">
        <v>74</v>
      </c>
      <c r="Z80" t="s">
        <v>74</v>
      </c>
      <c r="AA80" t="s">
        <v>1054</v>
      </c>
      <c r="AB80" t="s">
        <v>1055</v>
      </c>
      <c r="AC80" t="s">
        <v>74</v>
      </c>
      <c r="AD80" t="s">
        <v>74</v>
      </c>
      <c r="AE80" t="s">
        <v>74</v>
      </c>
      <c r="AF80" t="s">
        <v>74</v>
      </c>
      <c r="AG80">
        <v>41</v>
      </c>
      <c r="AH80">
        <v>29</v>
      </c>
      <c r="AI80">
        <v>29</v>
      </c>
      <c r="AJ80">
        <v>0</v>
      </c>
      <c r="AK80">
        <v>2</v>
      </c>
      <c r="AL80" t="s">
        <v>461</v>
      </c>
      <c r="AM80" t="s">
        <v>249</v>
      </c>
      <c r="AN80" t="s">
        <v>462</v>
      </c>
      <c r="AO80" t="s">
        <v>1056</v>
      </c>
      <c r="AP80" t="s">
        <v>74</v>
      </c>
      <c r="AQ80" t="s">
        <v>74</v>
      </c>
      <c r="AR80" t="s">
        <v>1057</v>
      </c>
      <c r="AS80" t="s">
        <v>74</v>
      </c>
      <c r="AT80" t="s">
        <v>1006</v>
      </c>
      <c r="AU80">
        <v>1991</v>
      </c>
      <c r="AV80">
        <v>38</v>
      </c>
      <c r="AW80" t="s">
        <v>1007</v>
      </c>
      <c r="AX80" t="s">
        <v>74</v>
      </c>
      <c r="AY80" t="s">
        <v>74</v>
      </c>
      <c r="AZ80" t="s">
        <v>74</v>
      </c>
      <c r="BA80" t="s">
        <v>74</v>
      </c>
      <c r="BB80">
        <v>1057</v>
      </c>
      <c r="BC80">
        <v>1075</v>
      </c>
      <c r="BD80" t="s">
        <v>74</v>
      </c>
      <c r="BE80" t="s">
        <v>1104</v>
      </c>
      <c r="BF80" t="str">
        <f>HYPERLINK("http://dx.doi.org/10.1016/0198-0149(91)90096-X","http://dx.doi.org/10.1016/0198-0149(91)90096-X")</f>
        <v>http://dx.doi.org/10.1016/0198-0149(91)90096-X</v>
      </c>
      <c r="BG80" t="s">
        <v>74</v>
      </c>
      <c r="BH80" t="s">
        <v>74</v>
      </c>
      <c r="BI80">
        <v>19</v>
      </c>
      <c r="BJ80" t="s">
        <v>136</v>
      </c>
      <c r="BK80" t="s">
        <v>97</v>
      </c>
      <c r="BL80" t="s">
        <v>136</v>
      </c>
      <c r="BM80" t="s">
        <v>1059</v>
      </c>
      <c r="BN80" t="s">
        <v>74</v>
      </c>
      <c r="BO80" t="s">
        <v>74</v>
      </c>
      <c r="BP80" t="s">
        <v>74</v>
      </c>
      <c r="BQ80" t="s">
        <v>74</v>
      </c>
      <c r="BR80" t="s">
        <v>100</v>
      </c>
      <c r="BS80" t="s">
        <v>1105</v>
      </c>
      <c r="BT80" t="str">
        <f>HYPERLINK("https%3A%2F%2Fwww.webofscience.com%2Fwos%2Fwoscc%2Ffull-record%2FWOS:A1991GH34600008","View Full Record in Web of Science")</f>
        <v>View Full Record in Web of Science</v>
      </c>
    </row>
    <row r="81" spans="1:72" x14ac:dyDescent="0.15">
      <c r="A81" t="s">
        <v>72</v>
      </c>
      <c r="B81" t="s">
        <v>1106</v>
      </c>
      <c r="C81" t="s">
        <v>74</v>
      </c>
      <c r="D81" t="s">
        <v>74</v>
      </c>
      <c r="E81" t="s">
        <v>74</v>
      </c>
      <c r="F81" t="s">
        <v>1106</v>
      </c>
      <c r="G81" t="s">
        <v>74</v>
      </c>
      <c r="H81" t="s">
        <v>74</v>
      </c>
      <c r="I81" t="s">
        <v>1107</v>
      </c>
      <c r="J81" t="s">
        <v>1048</v>
      </c>
      <c r="K81" t="s">
        <v>74</v>
      </c>
      <c r="L81" t="s">
        <v>74</v>
      </c>
      <c r="M81" t="s">
        <v>77</v>
      </c>
      <c r="N81" t="s">
        <v>78</v>
      </c>
      <c r="O81" t="s">
        <v>74</v>
      </c>
      <c r="P81" t="s">
        <v>74</v>
      </c>
      <c r="Q81" t="s">
        <v>74</v>
      </c>
      <c r="R81" t="s">
        <v>74</v>
      </c>
      <c r="S81" t="s">
        <v>74</v>
      </c>
      <c r="T81" t="s">
        <v>74</v>
      </c>
      <c r="U81" t="s">
        <v>1108</v>
      </c>
      <c r="V81" t="s">
        <v>1109</v>
      </c>
      <c r="W81" t="s">
        <v>1102</v>
      </c>
      <c r="X81" t="s">
        <v>1103</v>
      </c>
      <c r="Y81" t="s">
        <v>74</v>
      </c>
      <c r="Z81" t="s">
        <v>74</v>
      </c>
      <c r="AA81" t="s">
        <v>1054</v>
      </c>
      <c r="AB81" t="s">
        <v>1055</v>
      </c>
      <c r="AC81" t="s">
        <v>74</v>
      </c>
      <c r="AD81" t="s">
        <v>74</v>
      </c>
      <c r="AE81" t="s">
        <v>74</v>
      </c>
      <c r="AF81" t="s">
        <v>74</v>
      </c>
      <c r="AG81">
        <v>33</v>
      </c>
      <c r="AH81">
        <v>41</v>
      </c>
      <c r="AI81">
        <v>49</v>
      </c>
      <c r="AJ81">
        <v>1</v>
      </c>
      <c r="AK81">
        <v>13</v>
      </c>
      <c r="AL81" t="s">
        <v>461</v>
      </c>
      <c r="AM81" t="s">
        <v>249</v>
      </c>
      <c r="AN81" t="s">
        <v>462</v>
      </c>
      <c r="AO81" t="s">
        <v>1056</v>
      </c>
      <c r="AP81" t="s">
        <v>74</v>
      </c>
      <c r="AQ81" t="s">
        <v>74</v>
      </c>
      <c r="AR81" t="s">
        <v>1057</v>
      </c>
      <c r="AS81" t="s">
        <v>74</v>
      </c>
      <c r="AT81" t="s">
        <v>1006</v>
      </c>
      <c r="AU81">
        <v>1991</v>
      </c>
      <c r="AV81">
        <v>38</v>
      </c>
      <c r="AW81" t="s">
        <v>1007</v>
      </c>
      <c r="AX81" t="s">
        <v>74</v>
      </c>
      <c r="AY81" t="s">
        <v>74</v>
      </c>
      <c r="AZ81" t="s">
        <v>74</v>
      </c>
      <c r="BA81" t="s">
        <v>74</v>
      </c>
      <c r="BB81">
        <v>1077</v>
      </c>
      <c r="BC81">
        <v>1095</v>
      </c>
      <c r="BD81" t="s">
        <v>74</v>
      </c>
      <c r="BE81" t="s">
        <v>1110</v>
      </c>
      <c r="BF81" t="str">
        <f>HYPERLINK("http://dx.doi.org/10.1016/0198-0149(91)90097-Y","http://dx.doi.org/10.1016/0198-0149(91)90097-Y")</f>
        <v>http://dx.doi.org/10.1016/0198-0149(91)90097-Y</v>
      </c>
      <c r="BG81" t="s">
        <v>74</v>
      </c>
      <c r="BH81" t="s">
        <v>74</v>
      </c>
      <c r="BI81">
        <v>19</v>
      </c>
      <c r="BJ81" t="s">
        <v>136</v>
      </c>
      <c r="BK81" t="s">
        <v>97</v>
      </c>
      <c r="BL81" t="s">
        <v>136</v>
      </c>
      <c r="BM81" t="s">
        <v>1059</v>
      </c>
      <c r="BN81" t="s">
        <v>74</v>
      </c>
      <c r="BO81" t="s">
        <v>74</v>
      </c>
      <c r="BP81" t="s">
        <v>74</v>
      </c>
      <c r="BQ81" t="s">
        <v>74</v>
      </c>
      <c r="BR81" t="s">
        <v>100</v>
      </c>
      <c r="BS81" t="s">
        <v>1111</v>
      </c>
      <c r="BT81" t="str">
        <f>HYPERLINK("https%3A%2F%2Fwww.webofscience.com%2Fwos%2Fwoscc%2Ffull-record%2FWOS:A1991GH34600009","View Full Record in Web of Science")</f>
        <v>View Full Record in Web of Science</v>
      </c>
    </row>
    <row r="82" spans="1:72" x14ac:dyDescent="0.15">
      <c r="A82" t="s">
        <v>72</v>
      </c>
      <c r="B82" t="s">
        <v>1112</v>
      </c>
      <c r="C82" t="s">
        <v>74</v>
      </c>
      <c r="D82" t="s">
        <v>74</v>
      </c>
      <c r="E82" t="s">
        <v>74</v>
      </c>
      <c r="F82" t="s">
        <v>1112</v>
      </c>
      <c r="G82" t="s">
        <v>74</v>
      </c>
      <c r="H82" t="s">
        <v>74</v>
      </c>
      <c r="I82" t="s">
        <v>1113</v>
      </c>
      <c r="J82" t="s">
        <v>1048</v>
      </c>
      <c r="K82" t="s">
        <v>74</v>
      </c>
      <c r="L82" t="s">
        <v>74</v>
      </c>
      <c r="M82" t="s">
        <v>77</v>
      </c>
      <c r="N82" t="s">
        <v>78</v>
      </c>
      <c r="O82" t="s">
        <v>74</v>
      </c>
      <c r="P82" t="s">
        <v>74</v>
      </c>
      <c r="Q82" t="s">
        <v>74</v>
      </c>
      <c r="R82" t="s">
        <v>74</v>
      </c>
      <c r="S82" t="s">
        <v>74</v>
      </c>
      <c r="T82" t="s">
        <v>74</v>
      </c>
      <c r="U82" t="s">
        <v>1114</v>
      </c>
      <c r="V82" t="s">
        <v>1115</v>
      </c>
      <c r="W82" t="s">
        <v>74</v>
      </c>
      <c r="X82" t="s">
        <v>74</v>
      </c>
      <c r="Y82" t="s">
        <v>1116</v>
      </c>
      <c r="Z82" t="s">
        <v>74</v>
      </c>
      <c r="AA82" t="s">
        <v>74</v>
      </c>
      <c r="AB82" t="s">
        <v>1117</v>
      </c>
      <c r="AC82" t="s">
        <v>74</v>
      </c>
      <c r="AD82" t="s">
        <v>74</v>
      </c>
      <c r="AE82" t="s">
        <v>74</v>
      </c>
      <c r="AF82" t="s">
        <v>74</v>
      </c>
      <c r="AG82">
        <v>68</v>
      </c>
      <c r="AH82">
        <v>112</v>
      </c>
      <c r="AI82">
        <v>124</v>
      </c>
      <c r="AJ82">
        <v>0</v>
      </c>
      <c r="AK82">
        <v>10</v>
      </c>
      <c r="AL82" t="s">
        <v>461</v>
      </c>
      <c r="AM82" t="s">
        <v>249</v>
      </c>
      <c r="AN82" t="s">
        <v>462</v>
      </c>
      <c r="AO82" t="s">
        <v>1056</v>
      </c>
      <c r="AP82" t="s">
        <v>74</v>
      </c>
      <c r="AQ82" t="s">
        <v>74</v>
      </c>
      <c r="AR82" t="s">
        <v>1057</v>
      </c>
      <c r="AS82" t="s">
        <v>74</v>
      </c>
      <c r="AT82" t="s">
        <v>1006</v>
      </c>
      <c r="AU82">
        <v>1991</v>
      </c>
      <c r="AV82">
        <v>38</v>
      </c>
      <c r="AW82" t="s">
        <v>1007</v>
      </c>
      <c r="AX82" t="s">
        <v>74</v>
      </c>
      <c r="AY82" t="s">
        <v>74</v>
      </c>
      <c r="AZ82" t="s">
        <v>74</v>
      </c>
      <c r="BA82" t="s">
        <v>74</v>
      </c>
      <c r="BB82">
        <v>1127</v>
      </c>
      <c r="BC82">
        <v>1143</v>
      </c>
      <c r="BD82" t="s">
        <v>74</v>
      </c>
      <c r="BE82" t="s">
        <v>1118</v>
      </c>
      <c r="BF82" t="str">
        <f>HYPERLINK("http://dx.doi.org/10.1016/0198-0149(91)90099-2","http://dx.doi.org/10.1016/0198-0149(91)90099-2")</f>
        <v>http://dx.doi.org/10.1016/0198-0149(91)90099-2</v>
      </c>
      <c r="BG82" t="s">
        <v>74</v>
      </c>
      <c r="BH82" t="s">
        <v>74</v>
      </c>
      <c r="BI82">
        <v>17</v>
      </c>
      <c r="BJ82" t="s">
        <v>136</v>
      </c>
      <c r="BK82" t="s">
        <v>97</v>
      </c>
      <c r="BL82" t="s">
        <v>136</v>
      </c>
      <c r="BM82" t="s">
        <v>1059</v>
      </c>
      <c r="BN82" t="s">
        <v>74</v>
      </c>
      <c r="BO82" t="s">
        <v>74</v>
      </c>
      <c r="BP82" t="s">
        <v>74</v>
      </c>
      <c r="BQ82" t="s">
        <v>74</v>
      </c>
      <c r="BR82" t="s">
        <v>100</v>
      </c>
      <c r="BS82" t="s">
        <v>1119</v>
      </c>
      <c r="BT82" t="str">
        <f>HYPERLINK("https%3A%2F%2Fwww.webofscience.com%2Fwos%2Fwoscc%2Ffull-record%2FWOS:A1991GH34600011","View Full Record in Web of Science")</f>
        <v>View Full Record in Web of Science</v>
      </c>
    </row>
    <row r="83" spans="1:72" x14ac:dyDescent="0.15">
      <c r="A83" t="s">
        <v>72</v>
      </c>
      <c r="B83" t="s">
        <v>1120</v>
      </c>
      <c r="C83" t="s">
        <v>74</v>
      </c>
      <c r="D83" t="s">
        <v>74</v>
      </c>
      <c r="E83" t="s">
        <v>74</v>
      </c>
      <c r="F83" t="s">
        <v>1120</v>
      </c>
      <c r="G83" t="s">
        <v>74</v>
      </c>
      <c r="H83" t="s">
        <v>74</v>
      </c>
      <c r="I83" t="s">
        <v>1121</v>
      </c>
      <c r="J83" t="s">
        <v>1048</v>
      </c>
      <c r="K83" t="s">
        <v>74</v>
      </c>
      <c r="L83" t="s">
        <v>74</v>
      </c>
      <c r="M83" t="s">
        <v>77</v>
      </c>
      <c r="N83" t="s">
        <v>78</v>
      </c>
      <c r="O83" t="s">
        <v>74</v>
      </c>
      <c r="P83" t="s">
        <v>74</v>
      </c>
      <c r="Q83" t="s">
        <v>74</v>
      </c>
      <c r="R83" t="s">
        <v>74</v>
      </c>
      <c r="S83" t="s">
        <v>74</v>
      </c>
      <c r="T83" t="s">
        <v>74</v>
      </c>
      <c r="U83" t="s">
        <v>1122</v>
      </c>
      <c r="V83" t="s">
        <v>1123</v>
      </c>
      <c r="W83" t="s">
        <v>74</v>
      </c>
      <c r="X83" t="s">
        <v>74</v>
      </c>
      <c r="Y83" t="s">
        <v>1053</v>
      </c>
      <c r="Z83" t="s">
        <v>74</v>
      </c>
      <c r="AA83" t="s">
        <v>74</v>
      </c>
      <c r="AB83" t="s">
        <v>74</v>
      </c>
      <c r="AC83" t="s">
        <v>74</v>
      </c>
      <c r="AD83" t="s">
        <v>74</v>
      </c>
      <c r="AE83" t="s">
        <v>74</v>
      </c>
      <c r="AF83" t="s">
        <v>74</v>
      </c>
      <c r="AG83">
        <v>27</v>
      </c>
      <c r="AH83">
        <v>69</v>
      </c>
      <c r="AI83">
        <v>74</v>
      </c>
      <c r="AJ83">
        <v>0</v>
      </c>
      <c r="AK83">
        <v>8</v>
      </c>
      <c r="AL83" t="s">
        <v>461</v>
      </c>
      <c r="AM83" t="s">
        <v>249</v>
      </c>
      <c r="AN83" t="s">
        <v>462</v>
      </c>
      <c r="AO83" t="s">
        <v>1056</v>
      </c>
      <c r="AP83" t="s">
        <v>74</v>
      </c>
      <c r="AQ83" t="s">
        <v>74</v>
      </c>
      <c r="AR83" t="s">
        <v>1057</v>
      </c>
      <c r="AS83" t="s">
        <v>74</v>
      </c>
      <c r="AT83" t="s">
        <v>1006</v>
      </c>
      <c r="AU83">
        <v>1991</v>
      </c>
      <c r="AV83">
        <v>38</v>
      </c>
      <c r="AW83" t="s">
        <v>1007</v>
      </c>
      <c r="AX83" t="s">
        <v>74</v>
      </c>
      <c r="AY83" t="s">
        <v>74</v>
      </c>
      <c r="AZ83" t="s">
        <v>74</v>
      </c>
      <c r="BA83" t="s">
        <v>74</v>
      </c>
      <c r="BB83">
        <v>1145</v>
      </c>
      <c r="BC83">
        <v>1167</v>
      </c>
      <c r="BD83" t="s">
        <v>74</v>
      </c>
      <c r="BE83" t="s">
        <v>1124</v>
      </c>
      <c r="BF83" t="str">
        <f>HYPERLINK("http://dx.doi.org/10.1016/0198-0149(91)90100-T","http://dx.doi.org/10.1016/0198-0149(91)90100-T")</f>
        <v>http://dx.doi.org/10.1016/0198-0149(91)90100-T</v>
      </c>
      <c r="BG83" t="s">
        <v>74</v>
      </c>
      <c r="BH83" t="s">
        <v>74</v>
      </c>
      <c r="BI83">
        <v>23</v>
      </c>
      <c r="BJ83" t="s">
        <v>136</v>
      </c>
      <c r="BK83" t="s">
        <v>97</v>
      </c>
      <c r="BL83" t="s">
        <v>136</v>
      </c>
      <c r="BM83" t="s">
        <v>1059</v>
      </c>
      <c r="BN83" t="s">
        <v>74</v>
      </c>
      <c r="BO83" t="s">
        <v>74</v>
      </c>
      <c r="BP83" t="s">
        <v>74</v>
      </c>
      <c r="BQ83" t="s">
        <v>74</v>
      </c>
      <c r="BR83" t="s">
        <v>100</v>
      </c>
      <c r="BS83" t="s">
        <v>1125</v>
      </c>
      <c r="BT83" t="str">
        <f>HYPERLINK("https%3A%2F%2Fwww.webofscience.com%2Fwos%2Fwoscc%2Ffull-record%2FWOS:A1991GH34600012","View Full Record in Web of Science")</f>
        <v>View Full Record in Web of Science</v>
      </c>
    </row>
    <row r="84" spans="1:72" x14ac:dyDescent="0.15">
      <c r="A84" t="s">
        <v>72</v>
      </c>
      <c r="B84" t="s">
        <v>1126</v>
      </c>
      <c r="C84" t="s">
        <v>74</v>
      </c>
      <c r="D84" t="s">
        <v>74</v>
      </c>
      <c r="E84" t="s">
        <v>74</v>
      </c>
      <c r="F84" t="s">
        <v>1126</v>
      </c>
      <c r="G84" t="s">
        <v>74</v>
      </c>
      <c r="H84" t="s">
        <v>74</v>
      </c>
      <c r="I84" t="s">
        <v>1127</v>
      </c>
      <c r="J84" t="s">
        <v>1048</v>
      </c>
      <c r="K84" t="s">
        <v>74</v>
      </c>
      <c r="L84" t="s">
        <v>74</v>
      </c>
      <c r="M84" t="s">
        <v>77</v>
      </c>
      <c r="N84" t="s">
        <v>78</v>
      </c>
      <c r="O84" t="s">
        <v>74</v>
      </c>
      <c r="P84" t="s">
        <v>74</v>
      </c>
      <c r="Q84" t="s">
        <v>74</v>
      </c>
      <c r="R84" t="s">
        <v>74</v>
      </c>
      <c r="S84" t="s">
        <v>74</v>
      </c>
      <c r="T84" t="s">
        <v>74</v>
      </c>
      <c r="U84" t="s">
        <v>1128</v>
      </c>
      <c r="V84" t="s">
        <v>1129</v>
      </c>
      <c r="W84" t="s">
        <v>74</v>
      </c>
      <c r="X84" t="s">
        <v>74</v>
      </c>
      <c r="Y84" t="s">
        <v>1130</v>
      </c>
      <c r="Z84" t="s">
        <v>74</v>
      </c>
      <c r="AA84" t="s">
        <v>74</v>
      </c>
      <c r="AB84" t="s">
        <v>74</v>
      </c>
      <c r="AC84" t="s">
        <v>74</v>
      </c>
      <c r="AD84" t="s">
        <v>74</v>
      </c>
      <c r="AE84" t="s">
        <v>74</v>
      </c>
      <c r="AF84" t="s">
        <v>74</v>
      </c>
      <c r="AG84">
        <v>50</v>
      </c>
      <c r="AH84">
        <v>36</v>
      </c>
      <c r="AI84">
        <v>40</v>
      </c>
      <c r="AJ84">
        <v>0</v>
      </c>
      <c r="AK84">
        <v>3</v>
      </c>
      <c r="AL84" t="s">
        <v>461</v>
      </c>
      <c r="AM84" t="s">
        <v>249</v>
      </c>
      <c r="AN84" t="s">
        <v>462</v>
      </c>
      <c r="AO84" t="s">
        <v>1056</v>
      </c>
      <c r="AP84" t="s">
        <v>74</v>
      </c>
      <c r="AQ84" t="s">
        <v>74</v>
      </c>
      <c r="AR84" t="s">
        <v>1057</v>
      </c>
      <c r="AS84" t="s">
        <v>74</v>
      </c>
      <c r="AT84" t="s">
        <v>1006</v>
      </c>
      <c r="AU84">
        <v>1991</v>
      </c>
      <c r="AV84">
        <v>38</v>
      </c>
      <c r="AW84" t="s">
        <v>1007</v>
      </c>
      <c r="AX84" t="s">
        <v>74</v>
      </c>
      <c r="AY84" t="s">
        <v>74</v>
      </c>
      <c r="AZ84" t="s">
        <v>74</v>
      </c>
      <c r="BA84" t="s">
        <v>74</v>
      </c>
      <c r="BB84">
        <v>1169</v>
      </c>
      <c r="BC84">
        <v>1193</v>
      </c>
      <c r="BD84" t="s">
        <v>74</v>
      </c>
      <c r="BE84" t="s">
        <v>1131</v>
      </c>
      <c r="BF84" t="str">
        <f>HYPERLINK("http://dx.doi.org/10.1016/0198-0149(91)90101-K","http://dx.doi.org/10.1016/0198-0149(91)90101-K")</f>
        <v>http://dx.doi.org/10.1016/0198-0149(91)90101-K</v>
      </c>
      <c r="BG84" t="s">
        <v>74</v>
      </c>
      <c r="BH84" t="s">
        <v>74</v>
      </c>
      <c r="BI84">
        <v>25</v>
      </c>
      <c r="BJ84" t="s">
        <v>136</v>
      </c>
      <c r="BK84" t="s">
        <v>97</v>
      </c>
      <c r="BL84" t="s">
        <v>136</v>
      </c>
      <c r="BM84" t="s">
        <v>1059</v>
      </c>
      <c r="BN84" t="s">
        <v>74</v>
      </c>
      <c r="BO84" t="s">
        <v>74</v>
      </c>
      <c r="BP84" t="s">
        <v>74</v>
      </c>
      <c r="BQ84" t="s">
        <v>74</v>
      </c>
      <c r="BR84" t="s">
        <v>100</v>
      </c>
      <c r="BS84" t="s">
        <v>1132</v>
      </c>
      <c r="BT84" t="str">
        <f>HYPERLINK("https%3A%2F%2Fwww.webofscience.com%2Fwos%2Fwoscc%2Ffull-record%2FWOS:A1991GH34600013","View Full Record in Web of Science")</f>
        <v>View Full Record in Web of Science</v>
      </c>
    </row>
    <row r="85" spans="1:72" x14ac:dyDescent="0.15">
      <c r="A85" t="s">
        <v>72</v>
      </c>
      <c r="B85" t="s">
        <v>1133</v>
      </c>
      <c r="C85" t="s">
        <v>74</v>
      </c>
      <c r="D85" t="s">
        <v>74</v>
      </c>
      <c r="E85" t="s">
        <v>74</v>
      </c>
      <c r="F85" t="s">
        <v>1133</v>
      </c>
      <c r="G85" t="s">
        <v>74</v>
      </c>
      <c r="H85" t="s">
        <v>74</v>
      </c>
      <c r="I85" t="s">
        <v>1134</v>
      </c>
      <c r="J85" t="s">
        <v>1048</v>
      </c>
      <c r="K85" t="s">
        <v>74</v>
      </c>
      <c r="L85" t="s">
        <v>74</v>
      </c>
      <c r="M85" t="s">
        <v>77</v>
      </c>
      <c r="N85" t="s">
        <v>78</v>
      </c>
      <c r="O85" t="s">
        <v>74</v>
      </c>
      <c r="P85" t="s">
        <v>74</v>
      </c>
      <c r="Q85" t="s">
        <v>74</v>
      </c>
      <c r="R85" t="s">
        <v>74</v>
      </c>
      <c r="S85" t="s">
        <v>74</v>
      </c>
      <c r="T85" t="s">
        <v>74</v>
      </c>
      <c r="U85" t="s">
        <v>1135</v>
      </c>
      <c r="V85" t="s">
        <v>1136</v>
      </c>
      <c r="W85" t="s">
        <v>74</v>
      </c>
      <c r="X85" t="s">
        <v>74</v>
      </c>
      <c r="Y85" t="s">
        <v>1130</v>
      </c>
      <c r="Z85" t="s">
        <v>74</v>
      </c>
      <c r="AA85" t="s">
        <v>74</v>
      </c>
      <c r="AB85" t="s">
        <v>74</v>
      </c>
      <c r="AC85" t="s">
        <v>74</v>
      </c>
      <c r="AD85" t="s">
        <v>74</v>
      </c>
      <c r="AE85" t="s">
        <v>74</v>
      </c>
      <c r="AF85" t="s">
        <v>74</v>
      </c>
      <c r="AG85">
        <v>34</v>
      </c>
      <c r="AH85">
        <v>30</v>
      </c>
      <c r="AI85">
        <v>33</v>
      </c>
      <c r="AJ85">
        <v>0</v>
      </c>
      <c r="AK85">
        <v>7</v>
      </c>
      <c r="AL85" t="s">
        <v>461</v>
      </c>
      <c r="AM85" t="s">
        <v>249</v>
      </c>
      <c r="AN85" t="s">
        <v>462</v>
      </c>
      <c r="AO85" t="s">
        <v>1056</v>
      </c>
      <c r="AP85" t="s">
        <v>74</v>
      </c>
      <c r="AQ85" t="s">
        <v>74</v>
      </c>
      <c r="AR85" t="s">
        <v>1057</v>
      </c>
      <c r="AS85" t="s">
        <v>74</v>
      </c>
      <c r="AT85" t="s">
        <v>1006</v>
      </c>
      <c r="AU85">
        <v>1991</v>
      </c>
      <c r="AV85">
        <v>38</v>
      </c>
      <c r="AW85" t="s">
        <v>1007</v>
      </c>
      <c r="AX85" t="s">
        <v>74</v>
      </c>
      <c r="AY85" t="s">
        <v>74</v>
      </c>
      <c r="AZ85" t="s">
        <v>74</v>
      </c>
      <c r="BA85" t="s">
        <v>74</v>
      </c>
      <c r="BB85">
        <v>1195</v>
      </c>
      <c r="BC85">
        <v>1211</v>
      </c>
      <c r="BD85" t="s">
        <v>74</v>
      </c>
      <c r="BE85" t="s">
        <v>1137</v>
      </c>
      <c r="BF85" t="str">
        <f>HYPERLINK("http://dx.doi.org/10.1016/0198-0149(91)90102-L","http://dx.doi.org/10.1016/0198-0149(91)90102-L")</f>
        <v>http://dx.doi.org/10.1016/0198-0149(91)90102-L</v>
      </c>
      <c r="BG85" t="s">
        <v>74</v>
      </c>
      <c r="BH85" t="s">
        <v>74</v>
      </c>
      <c r="BI85">
        <v>17</v>
      </c>
      <c r="BJ85" t="s">
        <v>136</v>
      </c>
      <c r="BK85" t="s">
        <v>97</v>
      </c>
      <c r="BL85" t="s">
        <v>136</v>
      </c>
      <c r="BM85" t="s">
        <v>1059</v>
      </c>
      <c r="BN85" t="s">
        <v>74</v>
      </c>
      <c r="BO85" t="s">
        <v>74</v>
      </c>
      <c r="BP85" t="s">
        <v>74</v>
      </c>
      <c r="BQ85" t="s">
        <v>74</v>
      </c>
      <c r="BR85" t="s">
        <v>100</v>
      </c>
      <c r="BS85" t="s">
        <v>1138</v>
      </c>
      <c r="BT85" t="str">
        <f>HYPERLINK("https%3A%2F%2Fwww.webofscience.com%2Fwos%2Fwoscc%2Ffull-record%2FWOS:A1991GH34600014","View Full Record in Web of Science")</f>
        <v>View Full Record in Web of Science</v>
      </c>
    </row>
    <row r="86" spans="1:72" x14ac:dyDescent="0.15">
      <c r="A86" t="s">
        <v>72</v>
      </c>
      <c r="B86" t="s">
        <v>1139</v>
      </c>
      <c r="C86" t="s">
        <v>74</v>
      </c>
      <c r="D86" t="s">
        <v>74</v>
      </c>
      <c r="E86" t="s">
        <v>74</v>
      </c>
      <c r="F86" t="s">
        <v>1139</v>
      </c>
      <c r="G86" t="s">
        <v>74</v>
      </c>
      <c r="H86" t="s">
        <v>74</v>
      </c>
      <c r="I86" t="s">
        <v>1140</v>
      </c>
      <c r="J86" t="s">
        <v>1048</v>
      </c>
      <c r="K86" t="s">
        <v>74</v>
      </c>
      <c r="L86" t="s">
        <v>74</v>
      </c>
      <c r="M86" t="s">
        <v>77</v>
      </c>
      <c r="N86" t="s">
        <v>78</v>
      </c>
      <c r="O86" t="s">
        <v>74</v>
      </c>
      <c r="P86" t="s">
        <v>74</v>
      </c>
      <c r="Q86" t="s">
        <v>74</v>
      </c>
      <c r="R86" t="s">
        <v>74</v>
      </c>
      <c r="S86" t="s">
        <v>74</v>
      </c>
      <c r="T86" t="s">
        <v>74</v>
      </c>
      <c r="U86" t="s">
        <v>1141</v>
      </c>
      <c r="V86" t="s">
        <v>1142</v>
      </c>
      <c r="W86" t="s">
        <v>1143</v>
      </c>
      <c r="X86" t="s">
        <v>1080</v>
      </c>
      <c r="Y86" t="s">
        <v>1053</v>
      </c>
      <c r="Z86" t="s">
        <v>74</v>
      </c>
      <c r="AA86" t="s">
        <v>74</v>
      </c>
      <c r="AB86" t="s">
        <v>74</v>
      </c>
      <c r="AC86" t="s">
        <v>74</v>
      </c>
      <c r="AD86" t="s">
        <v>74</v>
      </c>
      <c r="AE86" t="s">
        <v>74</v>
      </c>
      <c r="AF86" t="s">
        <v>74</v>
      </c>
      <c r="AG86">
        <v>50</v>
      </c>
      <c r="AH86">
        <v>54</v>
      </c>
      <c r="AI86">
        <v>62</v>
      </c>
      <c r="AJ86">
        <v>0</v>
      </c>
      <c r="AK86">
        <v>9</v>
      </c>
      <c r="AL86" t="s">
        <v>461</v>
      </c>
      <c r="AM86" t="s">
        <v>249</v>
      </c>
      <c r="AN86" t="s">
        <v>462</v>
      </c>
      <c r="AO86" t="s">
        <v>1056</v>
      </c>
      <c r="AP86" t="s">
        <v>74</v>
      </c>
      <c r="AQ86" t="s">
        <v>74</v>
      </c>
      <c r="AR86" t="s">
        <v>1057</v>
      </c>
      <c r="AS86" t="s">
        <v>74</v>
      </c>
      <c r="AT86" t="s">
        <v>1006</v>
      </c>
      <c r="AU86">
        <v>1991</v>
      </c>
      <c r="AV86">
        <v>38</v>
      </c>
      <c r="AW86" t="s">
        <v>1007</v>
      </c>
      <c r="AX86" t="s">
        <v>74</v>
      </c>
      <c r="AY86" t="s">
        <v>74</v>
      </c>
      <c r="AZ86" t="s">
        <v>74</v>
      </c>
      <c r="BA86" t="s">
        <v>74</v>
      </c>
      <c r="BB86">
        <v>1213</v>
      </c>
      <c r="BC86">
        <v>1240</v>
      </c>
      <c r="BD86" t="s">
        <v>74</v>
      </c>
      <c r="BE86" t="s">
        <v>1144</v>
      </c>
      <c r="BF86" t="str">
        <f>HYPERLINK("http://dx.doi.org/10.1016/0198-0149(91)90103-M","http://dx.doi.org/10.1016/0198-0149(91)90103-M")</f>
        <v>http://dx.doi.org/10.1016/0198-0149(91)90103-M</v>
      </c>
      <c r="BG86" t="s">
        <v>74</v>
      </c>
      <c r="BH86" t="s">
        <v>74</v>
      </c>
      <c r="BI86">
        <v>28</v>
      </c>
      <c r="BJ86" t="s">
        <v>136</v>
      </c>
      <c r="BK86" t="s">
        <v>97</v>
      </c>
      <c r="BL86" t="s">
        <v>136</v>
      </c>
      <c r="BM86" t="s">
        <v>1059</v>
      </c>
      <c r="BN86" t="s">
        <v>74</v>
      </c>
      <c r="BO86" t="s">
        <v>74</v>
      </c>
      <c r="BP86" t="s">
        <v>74</v>
      </c>
      <c r="BQ86" t="s">
        <v>74</v>
      </c>
      <c r="BR86" t="s">
        <v>100</v>
      </c>
      <c r="BS86" t="s">
        <v>1145</v>
      </c>
      <c r="BT86" t="str">
        <f>HYPERLINK("https%3A%2F%2Fwww.webofscience.com%2Fwos%2Fwoscc%2Ffull-record%2FWOS:A1991GH34600015","View Full Record in Web of Science")</f>
        <v>View Full Record in Web of Science</v>
      </c>
    </row>
    <row r="87" spans="1:72" x14ac:dyDescent="0.15">
      <c r="A87" t="s">
        <v>72</v>
      </c>
      <c r="B87" t="s">
        <v>1146</v>
      </c>
      <c r="C87" t="s">
        <v>74</v>
      </c>
      <c r="D87" t="s">
        <v>74</v>
      </c>
      <c r="E87" t="s">
        <v>74</v>
      </c>
      <c r="F87" t="s">
        <v>1146</v>
      </c>
      <c r="G87" t="s">
        <v>74</v>
      </c>
      <c r="H87" t="s">
        <v>74</v>
      </c>
      <c r="I87" t="s">
        <v>1147</v>
      </c>
      <c r="J87" t="s">
        <v>1048</v>
      </c>
      <c r="K87" t="s">
        <v>74</v>
      </c>
      <c r="L87" t="s">
        <v>74</v>
      </c>
      <c r="M87" t="s">
        <v>77</v>
      </c>
      <c r="N87" t="s">
        <v>78</v>
      </c>
      <c r="O87" t="s">
        <v>74</v>
      </c>
      <c r="P87" t="s">
        <v>74</v>
      </c>
      <c r="Q87" t="s">
        <v>74</v>
      </c>
      <c r="R87" t="s">
        <v>74</v>
      </c>
      <c r="S87" t="s">
        <v>74</v>
      </c>
      <c r="T87" t="s">
        <v>74</v>
      </c>
      <c r="U87" t="s">
        <v>1148</v>
      </c>
      <c r="V87" t="s">
        <v>1149</v>
      </c>
      <c r="W87" t="s">
        <v>1150</v>
      </c>
      <c r="X87" t="s">
        <v>1151</v>
      </c>
      <c r="Y87" t="s">
        <v>1152</v>
      </c>
      <c r="Z87" t="s">
        <v>74</v>
      </c>
      <c r="AA87" t="s">
        <v>74</v>
      </c>
      <c r="AB87" t="s">
        <v>1153</v>
      </c>
      <c r="AC87" t="s">
        <v>74</v>
      </c>
      <c r="AD87" t="s">
        <v>74</v>
      </c>
      <c r="AE87" t="s">
        <v>74</v>
      </c>
      <c r="AF87" t="s">
        <v>74</v>
      </c>
      <c r="AG87">
        <v>22</v>
      </c>
      <c r="AH87">
        <v>13</v>
      </c>
      <c r="AI87">
        <v>15</v>
      </c>
      <c r="AJ87">
        <v>0</v>
      </c>
      <c r="AK87">
        <v>2</v>
      </c>
      <c r="AL87" t="s">
        <v>461</v>
      </c>
      <c r="AM87" t="s">
        <v>249</v>
      </c>
      <c r="AN87" t="s">
        <v>462</v>
      </c>
      <c r="AO87" t="s">
        <v>1056</v>
      </c>
      <c r="AP87" t="s">
        <v>74</v>
      </c>
      <c r="AQ87" t="s">
        <v>74</v>
      </c>
      <c r="AR87" t="s">
        <v>1057</v>
      </c>
      <c r="AS87" t="s">
        <v>74</v>
      </c>
      <c r="AT87" t="s">
        <v>1006</v>
      </c>
      <c r="AU87">
        <v>1991</v>
      </c>
      <c r="AV87">
        <v>38</v>
      </c>
      <c r="AW87" t="s">
        <v>1007</v>
      </c>
      <c r="AX87" t="s">
        <v>74</v>
      </c>
      <c r="AY87" t="s">
        <v>74</v>
      </c>
      <c r="AZ87" t="s">
        <v>74</v>
      </c>
      <c r="BA87" t="s">
        <v>74</v>
      </c>
      <c r="BB87">
        <v>1241</v>
      </c>
      <c r="BC87">
        <v>1249</v>
      </c>
      <c r="BD87" t="s">
        <v>74</v>
      </c>
      <c r="BE87" t="s">
        <v>1154</v>
      </c>
      <c r="BF87" t="str">
        <f>HYPERLINK("http://dx.doi.org/10.1016/0198-0149(91)90104-N","http://dx.doi.org/10.1016/0198-0149(91)90104-N")</f>
        <v>http://dx.doi.org/10.1016/0198-0149(91)90104-N</v>
      </c>
      <c r="BG87" t="s">
        <v>74</v>
      </c>
      <c r="BH87" t="s">
        <v>74</v>
      </c>
      <c r="BI87">
        <v>9</v>
      </c>
      <c r="BJ87" t="s">
        <v>136</v>
      </c>
      <c r="BK87" t="s">
        <v>97</v>
      </c>
      <c r="BL87" t="s">
        <v>136</v>
      </c>
      <c r="BM87" t="s">
        <v>1059</v>
      </c>
      <c r="BN87" t="s">
        <v>74</v>
      </c>
      <c r="BO87" t="s">
        <v>74</v>
      </c>
      <c r="BP87" t="s">
        <v>74</v>
      </c>
      <c r="BQ87" t="s">
        <v>74</v>
      </c>
      <c r="BR87" t="s">
        <v>100</v>
      </c>
      <c r="BS87" t="s">
        <v>1155</v>
      </c>
      <c r="BT87" t="str">
        <f>HYPERLINK("https%3A%2F%2Fwww.webofscience.com%2Fwos%2Fwoscc%2Ffull-record%2FWOS:A1991GH34600016","View Full Record in Web of Science")</f>
        <v>View Full Record in Web of Science</v>
      </c>
    </row>
    <row r="88" spans="1:72" x14ac:dyDescent="0.15">
      <c r="A88" t="s">
        <v>72</v>
      </c>
      <c r="B88" t="s">
        <v>1156</v>
      </c>
      <c r="C88" t="s">
        <v>74</v>
      </c>
      <c r="D88" t="s">
        <v>74</v>
      </c>
      <c r="E88" t="s">
        <v>74</v>
      </c>
      <c r="F88" t="s">
        <v>1156</v>
      </c>
      <c r="G88" t="s">
        <v>74</v>
      </c>
      <c r="H88" t="s">
        <v>74</v>
      </c>
      <c r="I88" t="s">
        <v>1157</v>
      </c>
      <c r="J88" t="s">
        <v>1048</v>
      </c>
      <c r="K88" t="s">
        <v>74</v>
      </c>
      <c r="L88" t="s">
        <v>74</v>
      </c>
      <c r="M88" t="s">
        <v>77</v>
      </c>
      <c r="N88" t="s">
        <v>334</v>
      </c>
      <c r="O88" t="s">
        <v>74</v>
      </c>
      <c r="P88" t="s">
        <v>74</v>
      </c>
      <c r="Q88" t="s">
        <v>74</v>
      </c>
      <c r="R88" t="s">
        <v>74</v>
      </c>
      <c r="S88" t="s">
        <v>74</v>
      </c>
      <c r="T88" t="s">
        <v>74</v>
      </c>
      <c r="U88" t="s">
        <v>1158</v>
      </c>
      <c r="V88" t="s">
        <v>1159</v>
      </c>
      <c r="W88" t="s">
        <v>74</v>
      </c>
      <c r="X88" t="s">
        <v>74</v>
      </c>
      <c r="Y88" t="s">
        <v>1160</v>
      </c>
      <c r="Z88" t="s">
        <v>74</v>
      </c>
      <c r="AA88" t="s">
        <v>74</v>
      </c>
      <c r="AB88" t="s">
        <v>74</v>
      </c>
      <c r="AC88" t="s">
        <v>74</v>
      </c>
      <c r="AD88" t="s">
        <v>74</v>
      </c>
      <c r="AE88" t="s">
        <v>74</v>
      </c>
      <c r="AF88" t="s">
        <v>74</v>
      </c>
      <c r="AG88">
        <v>16</v>
      </c>
      <c r="AH88">
        <v>20</v>
      </c>
      <c r="AI88">
        <v>23</v>
      </c>
      <c r="AJ88">
        <v>0</v>
      </c>
      <c r="AK88">
        <v>3</v>
      </c>
      <c r="AL88" t="s">
        <v>461</v>
      </c>
      <c r="AM88" t="s">
        <v>249</v>
      </c>
      <c r="AN88" t="s">
        <v>462</v>
      </c>
      <c r="AO88" t="s">
        <v>1056</v>
      </c>
      <c r="AP88" t="s">
        <v>74</v>
      </c>
      <c r="AQ88" t="s">
        <v>74</v>
      </c>
      <c r="AR88" t="s">
        <v>1057</v>
      </c>
      <c r="AS88" t="s">
        <v>74</v>
      </c>
      <c r="AT88" t="s">
        <v>1006</v>
      </c>
      <c r="AU88">
        <v>1991</v>
      </c>
      <c r="AV88">
        <v>38</v>
      </c>
      <c r="AW88" t="s">
        <v>1007</v>
      </c>
      <c r="AX88" t="s">
        <v>74</v>
      </c>
      <c r="AY88" t="s">
        <v>74</v>
      </c>
      <c r="AZ88" t="s">
        <v>74</v>
      </c>
      <c r="BA88" t="s">
        <v>74</v>
      </c>
      <c r="BB88">
        <v>1251</v>
      </c>
      <c r="BC88">
        <v>1260</v>
      </c>
      <c r="BD88" t="s">
        <v>74</v>
      </c>
      <c r="BE88" t="s">
        <v>1161</v>
      </c>
      <c r="BF88" t="str">
        <f>HYPERLINK("http://dx.doi.org/10.1016/0198-0149(91)90105-O","http://dx.doi.org/10.1016/0198-0149(91)90105-O")</f>
        <v>http://dx.doi.org/10.1016/0198-0149(91)90105-O</v>
      </c>
      <c r="BG88" t="s">
        <v>74</v>
      </c>
      <c r="BH88" t="s">
        <v>74</v>
      </c>
      <c r="BI88">
        <v>10</v>
      </c>
      <c r="BJ88" t="s">
        <v>136</v>
      </c>
      <c r="BK88" t="s">
        <v>97</v>
      </c>
      <c r="BL88" t="s">
        <v>136</v>
      </c>
      <c r="BM88" t="s">
        <v>1059</v>
      </c>
      <c r="BN88" t="s">
        <v>74</v>
      </c>
      <c r="BO88" t="s">
        <v>74</v>
      </c>
      <c r="BP88" t="s">
        <v>74</v>
      </c>
      <c r="BQ88" t="s">
        <v>74</v>
      </c>
      <c r="BR88" t="s">
        <v>100</v>
      </c>
      <c r="BS88" t="s">
        <v>1162</v>
      </c>
      <c r="BT88" t="str">
        <f>HYPERLINK("https%3A%2F%2Fwww.webofscience.com%2Fwos%2Fwoscc%2Ffull-record%2FWOS:A1991GH34600017","View Full Record in Web of Science")</f>
        <v>View Full Record in Web of Science</v>
      </c>
    </row>
    <row r="89" spans="1:72" x14ac:dyDescent="0.15">
      <c r="A89" t="s">
        <v>72</v>
      </c>
      <c r="B89" t="s">
        <v>1163</v>
      </c>
      <c r="C89" t="s">
        <v>74</v>
      </c>
      <c r="D89" t="s">
        <v>74</v>
      </c>
      <c r="E89" t="s">
        <v>74</v>
      </c>
      <c r="F89" t="s">
        <v>1163</v>
      </c>
      <c r="G89" t="s">
        <v>74</v>
      </c>
      <c r="H89" t="s">
        <v>74</v>
      </c>
      <c r="I89" t="s">
        <v>1164</v>
      </c>
      <c r="J89" t="s">
        <v>1048</v>
      </c>
      <c r="K89" t="s">
        <v>74</v>
      </c>
      <c r="L89" t="s">
        <v>74</v>
      </c>
      <c r="M89" t="s">
        <v>77</v>
      </c>
      <c r="N89" t="s">
        <v>177</v>
      </c>
      <c r="O89" t="s">
        <v>74</v>
      </c>
      <c r="P89" t="s">
        <v>74</v>
      </c>
      <c r="Q89" t="s">
        <v>74</v>
      </c>
      <c r="R89" t="s">
        <v>74</v>
      </c>
      <c r="S89" t="s">
        <v>74</v>
      </c>
      <c r="T89" t="s">
        <v>74</v>
      </c>
      <c r="U89" t="s">
        <v>74</v>
      </c>
      <c r="V89" t="s">
        <v>74</v>
      </c>
      <c r="W89" t="s">
        <v>74</v>
      </c>
      <c r="X89" t="s">
        <v>74</v>
      </c>
      <c r="Y89" t="s">
        <v>1093</v>
      </c>
      <c r="Z89" t="s">
        <v>74</v>
      </c>
      <c r="AA89" t="s">
        <v>1054</v>
      </c>
      <c r="AB89" t="s">
        <v>74</v>
      </c>
      <c r="AC89" t="s">
        <v>74</v>
      </c>
      <c r="AD89" t="s">
        <v>74</v>
      </c>
      <c r="AE89" t="s">
        <v>74</v>
      </c>
      <c r="AF89" t="s">
        <v>74</v>
      </c>
      <c r="AG89">
        <v>0</v>
      </c>
      <c r="AH89">
        <v>6</v>
      </c>
      <c r="AI89">
        <v>7</v>
      </c>
      <c r="AJ89">
        <v>0</v>
      </c>
      <c r="AK89">
        <v>0</v>
      </c>
      <c r="AL89" t="s">
        <v>461</v>
      </c>
      <c r="AM89" t="s">
        <v>249</v>
      </c>
      <c r="AN89" t="s">
        <v>462</v>
      </c>
      <c r="AO89" t="s">
        <v>1056</v>
      </c>
      <c r="AP89" t="s">
        <v>74</v>
      </c>
      <c r="AQ89" t="s">
        <v>74</v>
      </c>
      <c r="AR89" t="s">
        <v>1057</v>
      </c>
      <c r="AS89" t="s">
        <v>74</v>
      </c>
      <c r="AT89" t="s">
        <v>1006</v>
      </c>
      <c r="AU89">
        <v>1991</v>
      </c>
      <c r="AV89">
        <v>38</v>
      </c>
      <c r="AW89" t="s">
        <v>1007</v>
      </c>
      <c r="AX89" t="s">
        <v>74</v>
      </c>
      <c r="AY89" t="s">
        <v>74</v>
      </c>
      <c r="AZ89" t="s">
        <v>74</v>
      </c>
      <c r="BA89" t="s">
        <v>74</v>
      </c>
      <c r="BB89" t="s">
        <v>1165</v>
      </c>
      <c r="BC89" t="s">
        <v>1166</v>
      </c>
      <c r="BD89" t="s">
        <v>74</v>
      </c>
      <c r="BE89" t="s">
        <v>1167</v>
      </c>
      <c r="BF89" t="str">
        <f>HYPERLINK("http://dx.doi.org/10.1016/0198-0149(91)90089-X","http://dx.doi.org/10.1016/0198-0149(91)90089-X")</f>
        <v>http://dx.doi.org/10.1016/0198-0149(91)90089-X</v>
      </c>
      <c r="BG89" t="s">
        <v>74</v>
      </c>
      <c r="BH89" t="s">
        <v>74</v>
      </c>
      <c r="BI89">
        <v>3</v>
      </c>
      <c r="BJ89" t="s">
        <v>136</v>
      </c>
      <c r="BK89" t="s">
        <v>97</v>
      </c>
      <c r="BL89" t="s">
        <v>136</v>
      </c>
      <c r="BM89" t="s">
        <v>1059</v>
      </c>
      <c r="BN89" t="s">
        <v>74</v>
      </c>
      <c r="BO89" t="s">
        <v>74</v>
      </c>
      <c r="BP89" t="s">
        <v>74</v>
      </c>
      <c r="BQ89" t="s">
        <v>74</v>
      </c>
      <c r="BR89" t="s">
        <v>100</v>
      </c>
      <c r="BS89" t="s">
        <v>1168</v>
      </c>
      <c r="BT89" t="str">
        <f>HYPERLINK("https%3A%2F%2Fwww.webofscience.com%2Fwos%2Fwoscc%2Ffull-record%2FWOS:A1991GH34600001","View Full Record in Web of Science")</f>
        <v>View Full Record in Web of Science</v>
      </c>
    </row>
    <row r="90" spans="1:72" x14ac:dyDescent="0.15">
      <c r="A90" t="s">
        <v>72</v>
      </c>
      <c r="B90" t="s">
        <v>1169</v>
      </c>
      <c r="C90" t="s">
        <v>74</v>
      </c>
      <c r="D90" t="s">
        <v>74</v>
      </c>
      <c r="E90" t="s">
        <v>74</v>
      </c>
      <c r="F90" t="s">
        <v>1169</v>
      </c>
      <c r="G90" t="s">
        <v>74</v>
      </c>
      <c r="H90" t="s">
        <v>74</v>
      </c>
      <c r="I90" t="s">
        <v>1170</v>
      </c>
      <c r="J90" t="s">
        <v>1171</v>
      </c>
      <c r="K90" t="s">
        <v>74</v>
      </c>
      <c r="L90" t="s">
        <v>74</v>
      </c>
      <c r="M90" t="s">
        <v>77</v>
      </c>
      <c r="N90" t="s">
        <v>78</v>
      </c>
      <c r="O90" t="s">
        <v>74</v>
      </c>
      <c r="P90" t="s">
        <v>74</v>
      </c>
      <c r="Q90" t="s">
        <v>74</v>
      </c>
      <c r="R90" t="s">
        <v>74</v>
      </c>
      <c r="S90" t="s">
        <v>74</v>
      </c>
      <c r="T90" t="s">
        <v>1172</v>
      </c>
      <c r="U90" t="s">
        <v>1173</v>
      </c>
      <c r="V90" t="s">
        <v>1174</v>
      </c>
      <c r="W90" t="s">
        <v>1175</v>
      </c>
      <c r="X90" t="s">
        <v>1176</v>
      </c>
      <c r="Y90" t="s">
        <v>74</v>
      </c>
      <c r="Z90" t="s">
        <v>74</v>
      </c>
      <c r="AA90" t="s">
        <v>1177</v>
      </c>
      <c r="AB90" t="s">
        <v>74</v>
      </c>
      <c r="AC90" t="s">
        <v>74</v>
      </c>
      <c r="AD90" t="s">
        <v>74</v>
      </c>
      <c r="AE90" t="s">
        <v>74</v>
      </c>
      <c r="AF90" t="s">
        <v>74</v>
      </c>
      <c r="AG90">
        <v>35</v>
      </c>
      <c r="AH90">
        <v>16</v>
      </c>
      <c r="AI90">
        <v>16</v>
      </c>
      <c r="AJ90">
        <v>0</v>
      </c>
      <c r="AK90">
        <v>6</v>
      </c>
      <c r="AL90" t="s">
        <v>248</v>
      </c>
      <c r="AM90" t="s">
        <v>249</v>
      </c>
      <c r="AN90" t="s">
        <v>250</v>
      </c>
      <c r="AO90" t="s">
        <v>1178</v>
      </c>
      <c r="AP90" t="s">
        <v>74</v>
      </c>
      <c r="AQ90" t="s">
        <v>74</v>
      </c>
      <c r="AR90" t="s">
        <v>1179</v>
      </c>
      <c r="AS90" t="s">
        <v>1180</v>
      </c>
      <c r="AT90" t="s">
        <v>955</v>
      </c>
      <c r="AU90">
        <v>1991</v>
      </c>
      <c r="AV90">
        <v>16</v>
      </c>
      <c r="AW90">
        <v>3</v>
      </c>
      <c r="AX90" t="s">
        <v>74</v>
      </c>
      <c r="AY90" t="s">
        <v>74</v>
      </c>
      <c r="AZ90" t="s">
        <v>74</v>
      </c>
      <c r="BA90" t="s">
        <v>74</v>
      </c>
      <c r="BB90">
        <v>323</v>
      </c>
      <c r="BC90">
        <v>329</v>
      </c>
      <c r="BD90" t="s">
        <v>74</v>
      </c>
      <c r="BE90" t="s">
        <v>1181</v>
      </c>
      <c r="BF90" t="str">
        <f>HYPERLINK("http://dx.doi.org/10.1111/j.1365-2311.1991.tb00223.x","http://dx.doi.org/10.1111/j.1365-2311.1991.tb00223.x")</f>
        <v>http://dx.doi.org/10.1111/j.1365-2311.1991.tb00223.x</v>
      </c>
      <c r="BG90" t="s">
        <v>74</v>
      </c>
      <c r="BH90" t="s">
        <v>74</v>
      </c>
      <c r="BI90">
        <v>7</v>
      </c>
      <c r="BJ90" t="s">
        <v>1182</v>
      </c>
      <c r="BK90" t="s">
        <v>97</v>
      </c>
      <c r="BL90" t="s">
        <v>1182</v>
      </c>
      <c r="BM90" t="s">
        <v>1183</v>
      </c>
      <c r="BN90" t="s">
        <v>74</v>
      </c>
      <c r="BO90" t="s">
        <v>74</v>
      </c>
      <c r="BP90" t="s">
        <v>74</v>
      </c>
      <c r="BQ90" t="s">
        <v>74</v>
      </c>
      <c r="BR90" t="s">
        <v>100</v>
      </c>
      <c r="BS90" t="s">
        <v>1184</v>
      </c>
      <c r="BT90" t="str">
        <f>HYPERLINK("https%3A%2F%2Fwww.webofscience.com%2Fwos%2Fwoscc%2Ffull-record%2FWOS:A1991FY63100007","View Full Record in Web of Science")</f>
        <v>View Full Record in Web of Science</v>
      </c>
    </row>
    <row r="91" spans="1:72" x14ac:dyDescent="0.15">
      <c r="A91" t="s">
        <v>72</v>
      </c>
      <c r="B91" t="s">
        <v>1185</v>
      </c>
      <c r="C91" t="s">
        <v>74</v>
      </c>
      <c r="D91" t="s">
        <v>74</v>
      </c>
      <c r="E91" t="s">
        <v>74</v>
      </c>
      <c r="F91" t="s">
        <v>1185</v>
      </c>
      <c r="G91" t="s">
        <v>74</v>
      </c>
      <c r="H91" t="s">
        <v>74</v>
      </c>
      <c r="I91" t="s">
        <v>1186</v>
      </c>
      <c r="J91" t="s">
        <v>457</v>
      </c>
      <c r="K91" t="s">
        <v>74</v>
      </c>
      <c r="L91" t="s">
        <v>74</v>
      </c>
      <c r="M91" t="s">
        <v>77</v>
      </c>
      <c r="N91" t="s">
        <v>78</v>
      </c>
      <c r="O91" t="s">
        <v>74</v>
      </c>
      <c r="P91" t="s">
        <v>74</v>
      </c>
      <c r="Q91" t="s">
        <v>74</v>
      </c>
      <c r="R91" t="s">
        <v>74</v>
      </c>
      <c r="S91" t="s">
        <v>74</v>
      </c>
      <c r="T91" t="s">
        <v>74</v>
      </c>
      <c r="U91" t="s">
        <v>1187</v>
      </c>
      <c r="V91" t="s">
        <v>1188</v>
      </c>
      <c r="W91" t="s">
        <v>1189</v>
      </c>
      <c r="X91" t="s">
        <v>1190</v>
      </c>
      <c r="Y91" t="s">
        <v>1191</v>
      </c>
      <c r="Z91" t="s">
        <v>74</v>
      </c>
      <c r="AA91" t="s">
        <v>74</v>
      </c>
      <c r="AB91" t="s">
        <v>74</v>
      </c>
      <c r="AC91" t="s">
        <v>74</v>
      </c>
      <c r="AD91" t="s">
        <v>74</v>
      </c>
      <c r="AE91" t="s">
        <v>74</v>
      </c>
      <c r="AF91" t="s">
        <v>74</v>
      </c>
      <c r="AG91">
        <v>35</v>
      </c>
      <c r="AH91">
        <v>90</v>
      </c>
      <c r="AI91">
        <v>97</v>
      </c>
      <c r="AJ91">
        <v>0</v>
      </c>
      <c r="AK91">
        <v>21</v>
      </c>
      <c r="AL91" t="s">
        <v>461</v>
      </c>
      <c r="AM91" t="s">
        <v>249</v>
      </c>
      <c r="AN91" t="s">
        <v>462</v>
      </c>
      <c r="AO91" t="s">
        <v>463</v>
      </c>
      <c r="AP91" t="s">
        <v>74</v>
      </c>
      <c r="AQ91" t="s">
        <v>74</v>
      </c>
      <c r="AR91" t="s">
        <v>464</v>
      </c>
      <c r="AS91" t="s">
        <v>465</v>
      </c>
      <c r="AT91" t="s">
        <v>955</v>
      </c>
      <c r="AU91">
        <v>1991</v>
      </c>
      <c r="AV91">
        <v>55</v>
      </c>
      <c r="AW91">
        <v>8</v>
      </c>
      <c r="AX91" t="s">
        <v>74</v>
      </c>
      <c r="AY91" t="s">
        <v>74</v>
      </c>
      <c r="AZ91" t="s">
        <v>74</v>
      </c>
      <c r="BA91" t="s">
        <v>74</v>
      </c>
      <c r="BB91">
        <v>2127</v>
      </c>
      <c r="BC91">
        <v>2146</v>
      </c>
      <c r="BD91" t="s">
        <v>74</v>
      </c>
      <c r="BE91" t="s">
        <v>1192</v>
      </c>
      <c r="BF91" t="str">
        <f>HYPERLINK("http://dx.doi.org/10.1016/0016-7037(91)90092-J","http://dx.doi.org/10.1016/0016-7037(91)90092-J")</f>
        <v>http://dx.doi.org/10.1016/0016-7037(91)90092-J</v>
      </c>
      <c r="BG91" t="s">
        <v>74</v>
      </c>
      <c r="BH91" t="s">
        <v>74</v>
      </c>
      <c r="BI91">
        <v>20</v>
      </c>
      <c r="BJ91" t="s">
        <v>170</v>
      </c>
      <c r="BK91" t="s">
        <v>97</v>
      </c>
      <c r="BL91" t="s">
        <v>170</v>
      </c>
      <c r="BM91" t="s">
        <v>1193</v>
      </c>
      <c r="BN91" t="s">
        <v>74</v>
      </c>
      <c r="BO91" t="s">
        <v>74</v>
      </c>
      <c r="BP91" t="s">
        <v>74</v>
      </c>
      <c r="BQ91" t="s">
        <v>74</v>
      </c>
      <c r="BR91" t="s">
        <v>100</v>
      </c>
      <c r="BS91" t="s">
        <v>1194</v>
      </c>
      <c r="BT91" t="str">
        <f>HYPERLINK("https%3A%2F%2Fwww.webofscience.com%2Fwos%2Fwoscc%2Ffull-record%2FWOS:A1991GC43900003","View Full Record in Web of Science")</f>
        <v>View Full Record in Web of Science</v>
      </c>
    </row>
    <row r="92" spans="1:72" x14ac:dyDescent="0.15">
      <c r="A92" t="s">
        <v>72</v>
      </c>
      <c r="B92" t="s">
        <v>1195</v>
      </c>
      <c r="C92" t="s">
        <v>74</v>
      </c>
      <c r="D92" t="s">
        <v>74</v>
      </c>
      <c r="E92" t="s">
        <v>74</v>
      </c>
      <c r="F92" t="s">
        <v>1195</v>
      </c>
      <c r="G92" t="s">
        <v>74</v>
      </c>
      <c r="H92" t="s">
        <v>74</v>
      </c>
      <c r="I92" t="s">
        <v>1196</v>
      </c>
      <c r="J92" t="s">
        <v>457</v>
      </c>
      <c r="K92" t="s">
        <v>74</v>
      </c>
      <c r="L92" t="s">
        <v>74</v>
      </c>
      <c r="M92" t="s">
        <v>77</v>
      </c>
      <c r="N92" t="s">
        <v>78</v>
      </c>
      <c r="O92" t="s">
        <v>74</v>
      </c>
      <c r="P92" t="s">
        <v>74</v>
      </c>
      <c r="Q92" t="s">
        <v>74</v>
      </c>
      <c r="R92" t="s">
        <v>74</v>
      </c>
      <c r="S92" t="s">
        <v>74</v>
      </c>
      <c r="T92" t="s">
        <v>74</v>
      </c>
      <c r="U92" t="s">
        <v>1197</v>
      </c>
      <c r="V92" t="s">
        <v>1198</v>
      </c>
      <c r="W92" t="s">
        <v>1199</v>
      </c>
      <c r="X92" t="s">
        <v>1200</v>
      </c>
      <c r="Y92" t="s">
        <v>1201</v>
      </c>
      <c r="Z92" t="s">
        <v>74</v>
      </c>
      <c r="AA92" t="s">
        <v>1202</v>
      </c>
      <c r="AB92" t="s">
        <v>1203</v>
      </c>
      <c r="AC92" t="s">
        <v>74</v>
      </c>
      <c r="AD92" t="s">
        <v>74</v>
      </c>
      <c r="AE92" t="s">
        <v>74</v>
      </c>
      <c r="AF92" t="s">
        <v>74</v>
      </c>
      <c r="AG92">
        <v>60</v>
      </c>
      <c r="AH92">
        <v>274</v>
      </c>
      <c r="AI92">
        <v>310</v>
      </c>
      <c r="AJ92">
        <v>0</v>
      </c>
      <c r="AK92">
        <v>32</v>
      </c>
      <c r="AL92" t="s">
        <v>461</v>
      </c>
      <c r="AM92" t="s">
        <v>249</v>
      </c>
      <c r="AN92" t="s">
        <v>462</v>
      </c>
      <c r="AO92" t="s">
        <v>463</v>
      </c>
      <c r="AP92" t="s">
        <v>74</v>
      </c>
      <c r="AQ92" t="s">
        <v>74</v>
      </c>
      <c r="AR92" t="s">
        <v>464</v>
      </c>
      <c r="AS92" t="s">
        <v>465</v>
      </c>
      <c r="AT92" t="s">
        <v>955</v>
      </c>
      <c r="AU92">
        <v>1991</v>
      </c>
      <c r="AV92">
        <v>55</v>
      </c>
      <c r="AW92">
        <v>8</v>
      </c>
      <c r="AX92" t="s">
        <v>74</v>
      </c>
      <c r="AY92" t="s">
        <v>74</v>
      </c>
      <c r="AZ92" t="s">
        <v>74</v>
      </c>
      <c r="BA92" t="s">
        <v>74</v>
      </c>
      <c r="BB92">
        <v>2269</v>
      </c>
      <c r="BC92">
        <v>2283</v>
      </c>
      <c r="BD92" t="s">
        <v>74</v>
      </c>
      <c r="BE92" t="s">
        <v>1204</v>
      </c>
      <c r="BF92" t="str">
        <f>HYPERLINK("http://dx.doi.org/10.1016/0016-7037(91)90103-C","http://dx.doi.org/10.1016/0016-7037(91)90103-C")</f>
        <v>http://dx.doi.org/10.1016/0016-7037(91)90103-C</v>
      </c>
      <c r="BG92" t="s">
        <v>74</v>
      </c>
      <c r="BH92" t="s">
        <v>74</v>
      </c>
      <c r="BI92">
        <v>15</v>
      </c>
      <c r="BJ92" t="s">
        <v>170</v>
      </c>
      <c r="BK92" t="s">
        <v>97</v>
      </c>
      <c r="BL92" t="s">
        <v>170</v>
      </c>
      <c r="BM92" t="s">
        <v>1193</v>
      </c>
      <c r="BN92" t="s">
        <v>74</v>
      </c>
      <c r="BO92" t="s">
        <v>74</v>
      </c>
      <c r="BP92" t="s">
        <v>74</v>
      </c>
      <c r="BQ92" t="s">
        <v>74</v>
      </c>
      <c r="BR92" t="s">
        <v>100</v>
      </c>
      <c r="BS92" t="s">
        <v>1205</v>
      </c>
      <c r="BT92" t="str">
        <f>HYPERLINK("https%3A%2F%2Fwww.webofscience.com%2Fwos%2Fwoscc%2Ffull-record%2FWOS:A1991GC43900014","View Full Record in Web of Science")</f>
        <v>View Full Record in Web of Science</v>
      </c>
    </row>
    <row r="93" spans="1:72" x14ac:dyDescent="0.15">
      <c r="A93" t="s">
        <v>72</v>
      </c>
      <c r="B93" t="s">
        <v>1206</v>
      </c>
      <c r="C93" t="s">
        <v>74</v>
      </c>
      <c r="D93" t="s">
        <v>74</v>
      </c>
      <c r="E93" t="s">
        <v>74</v>
      </c>
      <c r="F93" t="s">
        <v>1206</v>
      </c>
      <c r="G93" t="s">
        <v>74</v>
      </c>
      <c r="H93" t="s">
        <v>74</v>
      </c>
      <c r="I93" t="s">
        <v>1207</v>
      </c>
      <c r="J93" t="s">
        <v>486</v>
      </c>
      <c r="K93" t="s">
        <v>74</v>
      </c>
      <c r="L93" t="s">
        <v>74</v>
      </c>
      <c r="M93" t="s">
        <v>77</v>
      </c>
      <c r="N93" t="s">
        <v>78</v>
      </c>
      <c r="O93" t="s">
        <v>74</v>
      </c>
      <c r="P93" t="s">
        <v>74</v>
      </c>
      <c r="Q93" t="s">
        <v>74</v>
      </c>
      <c r="R93" t="s">
        <v>74</v>
      </c>
      <c r="S93" t="s">
        <v>74</v>
      </c>
      <c r="T93" t="s">
        <v>74</v>
      </c>
      <c r="U93" t="s">
        <v>1208</v>
      </c>
      <c r="V93" t="s">
        <v>1209</v>
      </c>
      <c r="W93" t="s">
        <v>1210</v>
      </c>
      <c r="X93" t="s">
        <v>1211</v>
      </c>
      <c r="Y93" t="s">
        <v>1212</v>
      </c>
      <c r="Z93" t="s">
        <v>74</v>
      </c>
      <c r="AA93" t="s">
        <v>74</v>
      </c>
      <c r="AB93" t="s">
        <v>74</v>
      </c>
      <c r="AC93" t="s">
        <v>74</v>
      </c>
      <c r="AD93" t="s">
        <v>74</v>
      </c>
      <c r="AE93" t="s">
        <v>74</v>
      </c>
      <c r="AF93" t="s">
        <v>74</v>
      </c>
      <c r="AG93">
        <v>26</v>
      </c>
      <c r="AH93">
        <v>40</v>
      </c>
      <c r="AI93">
        <v>43</v>
      </c>
      <c r="AJ93">
        <v>2</v>
      </c>
      <c r="AK93">
        <v>10</v>
      </c>
      <c r="AL93" t="s">
        <v>86</v>
      </c>
      <c r="AM93" t="s">
        <v>87</v>
      </c>
      <c r="AN93" t="s">
        <v>493</v>
      </c>
      <c r="AO93" t="s">
        <v>494</v>
      </c>
      <c r="AP93" t="s">
        <v>74</v>
      </c>
      <c r="AQ93" t="s">
        <v>74</v>
      </c>
      <c r="AR93" t="s">
        <v>495</v>
      </c>
      <c r="AS93" t="s">
        <v>496</v>
      </c>
      <c r="AT93" t="s">
        <v>955</v>
      </c>
      <c r="AU93">
        <v>1991</v>
      </c>
      <c r="AV93">
        <v>18</v>
      </c>
      <c r="AW93">
        <v>8</v>
      </c>
      <c r="AX93" t="s">
        <v>74</v>
      </c>
      <c r="AY93" t="s">
        <v>74</v>
      </c>
      <c r="AZ93" t="s">
        <v>74</v>
      </c>
      <c r="BA93" t="s">
        <v>74</v>
      </c>
      <c r="BB93">
        <v>1457</v>
      </c>
      <c r="BC93">
        <v>1460</v>
      </c>
      <c r="BD93" t="s">
        <v>74</v>
      </c>
      <c r="BE93" t="s">
        <v>1213</v>
      </c>
      <c r="BF93" t="str">
        <f>HYPERLINK("http://dx.doi.org/10.1029/91GL01724","http://dx.doi.org/10.1029/91GL01724")</f>
        <v>http://dx.doi.org/10.1029/91GL01724</v>
      </c>
      <c r="BG93" t="s">
        <v>74</v>
      </c>
      <c r="BH93" t="s">
        <v>74</v>
      </c>
      <c r="BI93">
        <v>4</v>
      </c>
      <c r="BJ93" t="s">
        <v>380</v>
      </c>
      <c r="BK93" t="s">
        <v>97</v>
      </c>
      <c r="BL93" t="s">
        <v>381</v>
      </c>
      <c r="BM93" t="s">
        <v>1214</v>
      </c>
      <c r="BN93" t="s">
        <v>74</v>
      </c>
      <c r="BO93" t="s">
        <v>74</v>
      </c>
      <c r="BP93" t="s">
        <v>74</v>
      </c>
      <c r="BQ93" t="s">
        <v>74</v>
      </c>
      <c r="BR93" t="s">
        <v>100</v>
      </c>
      <c r="BS93" t="s">
        <v>1215</v>
      </c>
      <c r="BT93" t="str">
        <f>HYPERLINK("https%3A%2F%2Fwww.webofscience.com%2Fwos%2Fwoscc%2Ffull-record%2FWOS:A1991GB15000022","View Full Record in Web of Science")</f>
        <v>View Full Record in Web of Science</v>
      </c>
    </row>
    <row r="94" spans="1:72" x14ac:dyDescent="0.15">
      <c r="A94" t="s">
        <v>72</v>
      </c>
      <c r="B94" t="s">
        <v>1216</v>
      </c>
      <c r="C94" t="s">
        <v>74</v>
      </c>
      <c r="D94" t="s">
        <v>74</v>
      </c>
      <c r="E94" t="s">
        <v>74</v>
      </c>
      <c r="F94" t="s">
        <v>1216</v>
      </c>
      <c r="G94" t="s">
        <v>74</v>
      </c>
      <c r="H94" t="s">
        <v>74</v>
      </c>
      <c r="I94" t="s">
        <v>1217</v>
      </c>
      <c r="J94" t="s">
        <v>486</v>
      </c>
      <c r="K94" t="s">
        <v>74</v>
      </c>
      <c r="L94" t="s">
        <v>74</v>
      </c>
      <c r="M94" t="s">
        <v>77</v>
      </c>
      <c r="N94" t="s">
        <v>78</v>
      </c>
      <c r="O94" t="s">
        <v>74</v>
      </c>
      <c r="P94" t="s">
        <v>74</v>
      </c>
      <c r="Q94" t="s">
        <v>74</v>
      </c>
      <c r="R94" t="s">
        <v>74</v>
      </c>
      <c r="S94" t="s">
        <v>74</v>
      </c>
      <c r="T94" t="s">
        <v>74</v>
      </c>
      <c r="U94" t="s">
        <v>1218</v>
      </c>
      <c r="V94" t="s">
        <v>1219</v>
      </c>
      <c r="W94" t="s">
        <v>74</v>
      </c>
      <c r="X94" t="s">
        <v>74</v>
      </c>
      <c r="Y94" t="s">
        <v>1220</v>
      </c>
      <c r="Z94" t="s">
        <v>74</v>
      </c>
      <c r="AA94" t="s">
        <v>1221</v>
      </c>
      <c r="AB94" t="s">
        <v>1222</v>
      </c>
      <c r="AC94" t="s">
        <v>74</v>
      </c>
      <c r="AD94" t="s">
        <v>74</v>
      </c>
      <c r="AE94" t="s">
        <v>74</v>
      </c>
      <c r="AF94" t="s">
        <v>74</v>
      </c>
      <c r="AG94">
        <v>25</v>
      </c>
      <c r="AH94">
        <v>64</v>
      </c>
      <c r="AI94">
        <v>64</v>
      </c>
      <c r="AJ94">
        <v>0</v>
      </c>
      <c r="AK94">
        <v>0</v>
      </c>
      <c r="AL94" t="s">
        <v>86</v>
      </c>
      <c r="AM94" t="s">
        <v>87</v>
      </c>
      <c r="AN94" t="s">
        <v>88</v>
      </c>
      <c r="AO94" t="s">
        <v>494</v>
      </c>
      <c r="AP94" t="s">
        <v>1223</v>
      </c>
      <c r="AQ94" t="s">
        <v>74</v>
      </c>
      <c r="AR94" t="s">
        <v>495</v>
      </c>
      <c r="AS94" t="s">
        <v>496</v>
      </c>
      <c r="AT94" t="s">
        <v>955</v>
      </c>
      <c r="AU94">
        <v>1991</v>
      </c>
      <c r="AV94">
        <v>18</v>
      </c>
      <c r="AW94">
        <v>8</v>
      </c>
      <c r="AX94" t="s">
        <v>74</v>
      </c>
      <c r="AY94" t="s">
        <v>74</v>
      </c>
      <c r="AZ94" t="s">
        <v>74</v>
      </c>
      <c r="BA94" t="s">
        <v>74</v>
      </c>
      <c r="BB94">
        <v>1465</v>
      </c>
      <c r="BC94">
        <v>1468</v>
      </c>
      <c r="BD94" t="s">
        <v>74</v>
      </c>
      <c r="BE94" t="s">
        <v>1224</v>
      </c>
      <c r="BF94" t="str">
        <f>HYPERLINK("http://dx.doi.org/10.1029/91GL01562","http://dx.doi.org/10.1029/91GL01562")</f>
        <v>http://dx.doi.org/10.1029/91GL01562</v>
      </c>
      <c r="BG94" t="s">
        <v>74</v>
      </c>
      <c r="BH94" t="s">
        <v>74</v>
      </c>
      <c r="BI94">
        <v>4</v>
      </c>
      <c r="BJ94" t="s">
        <v>380</v>
      </c>
      <c r="BK94" t="s">
        <v>97</v>
      </c>
      <c r="BL94" t="s">
        <v>381</v>
      </c>
      <c r="BM94" t="s">
        <v>1214</v>
      </c>
      <c r="BN94" t="s">
        <v>74</v>
      </c>
      <c r="BO94" t="s">
        <v>74</v>
      </c>
      <c r="BP94" t="s">
        <v>74</v>
      </c>
      <c r="BQ94" t="s">
        <v>74</v>
      </c>
      <c r="BR94" t="s">
        <v>100</v>
      </c>
      <c r="BS94" t="s">
        <v>1225</v>
      </c>
      <c r="BT94" t="str">
        <f>HYPERLINK("https%3A%2F%2Fwww.webofscience.com%2Fwos%2Fwoscc%2Ffull-record%2FWOS:A1991GB15000024","View Full Record in Web of Science")</f>
        <v>View Full Record in Web of Science</v>
      </c>
    </row>
    <row r="95" spans="1:72" x14ac:dyDescent="0.15">
      <c r="A95" t="s">
        <v>72</v>
      </c>
      <c r="B95" t="s">
        <v>1226</v>
      </c>
      <c r="C95" t="s">
        <v>74</v>
      </c>
      <c r="D95" t="s">
        <v>74</v>
      </c>
      <c r="E95" t="s">
        <v>74</v>
      </c>
      <c r="F95" t="s">
        <v>1226</v>
      </c>
      <c r="G95" t="s">
        <v>74</v>
      </c>
      <c r="H95" t="s">
        <v>74</v>
      </c>
      <c r="I95" t="s">
        <v>1227</v>
      </c>
      <c r="J95" t="s">
        <v>1228</v>
      </c>
      <c r="K95" t="s">
        <v>74</v>
      </c>
      <c r="L95" t="s">
        <v>74</v>
      </c>
      <c r="M95" t="s">
        <v>77</v>
      </c>
      <c r="N95" t="s">
        <v>78</v>
      </c>
      <c r="O95" t="s">
        <v>74</v>
      </c>
      <c r="P95" t="s">
        <v>74</v>
      </c>
      <c r="Q95" t="s">
        <v>74</v>
      </c>
      <c r="R95" t="s">
        <v>74</v>
      </c>
      <c r="S95" t="s">
        <v>74</v>
      </c>
      <c r="T95" t="s">
        <v>74</v>
      </c>
      <c r="U95" t="s">
        <v>1229</v>
      </c>
      <c r="V95" t="s">
        <v>1230</v>
      </c>
      <c r="W95" t="s">
        <v>1231</v>
      </c>
      <c r="X95" t="s">
        <v>1232</v>
      </c>
      <c r="Y95" t="s">
        <v>1233</v>
      </c>
      <c r="Z95" t="s">
        <v>74</v>
      </c>
      <c r="AA95" t="s">
        <v>1234</v>
      </c>
      <c r="AB95" t="s">
        <v>1235</v>
      </c>
      <c r="AC95" t="s">
        <v>74</v>
      </c>
      <c r="AD95" t="s">
        <v>74</v>
      </c>
      <c r="AE95" t="s">
        <v>74</v>
      </c>
      <c r="AF95" t="s">
        <v>74</v>
      </c>
      <c r="AG95">
        <v>63</v>
      </c>
      <c r="AH95">
        <v>4</v>
      </c>
      <c r="AI95">
        <v>5</v>
      </c>
      <c r="AJ95">
        <v>0</v>
      </c>
      <c r="AK95">
        <v>9</v>
      </c>
      <c r="AL95" t="s">
        <v>616</v>
      </c>
      <c r="AM95" t="s">
        <v>111</v>
      </c>
      <c r="AN95" t="s">
        <v>1236</v>
      </c>
      <c r="AO95" t="s">
        <v>1237</v>
      </c>
      <c r="AP95" t="s">
        <v>74</v>
      </c>
      <c r="AQ95" t="s">
        <v>74</v>
      </c>
      <c r="AR95" t="s">
        <v>1238</v>
      </c>
      <c r="AS95" t="s">
        <v>1239</v>
      </c>
      <c r="AT95" t="s">
        <v>955</v>
      </c>
      <c r="AU95">
        <v>1991</v>
      </c>
      <c r="AV95">
        <v>12</v>
      </c>
      <c r="AW95">
        <v>8</v>
      </c>
      <c r="AX95" t="s">
        <v>74</v>
      </c>
      <c r="AY95" t="s">
        <v>74</v>
      </c>
      <c r="AZ95" t="s">
        <v>74</v>
      </c>
      <c r="BA95" t="s">
        <v>74</v>
      </c>
      <c r="BB95">
        <v>1753</v>
      </c>
      <c r="BC95">
        <v>1774</v>
      </c>
      <c r="BD95" t="s">
        <v>74</v>
      </c>
      <c r="BE95" t="s">
        <v>1240</v>
      </c>
      <c r="BF95" t="str">
        <f>HYPERLINK("http://dx.doi.org/10.1080/01431169108955206","http://dx.doi.org/10.1080/01431169108955206")</f>
        <v>http://dx.doi.org/10.1080/01431169108955206</v>
      </c>
      <c r="BG95" t="s">
        <v>74</v>
      </c>
      <c r="BH95" t="s">
        <v>74</v>
      </c>
      <c r="BI95">
        <v>22</v>
      </c>
      <c r="BJ95" t="s">
        <v>1241</v>
      </c>
      <c r="BK95" t="s">
        <v>97</v>
      </c>
      <c r="BL95" t="s">
        <v>1241</v>
      </c>
      <c r="BM95" t="s">
        <v>1242</v>
      </c>
      <c r="BN95" t="s">
        <v>74</v>
      </c>
      <c r="BO95" t="s">
        <v>74</v>
      </c>
      <c r="BP95" t="s">
        <v>74</v>
      </c>
      <c r="BQ95" t="s">
        <v>74</v>
      </c>
      <c r="BR95" t="s">
        <v>100</v>
      </c>
      <c r="BS95" t="s">
        <v>1243</v>
      </c>
      <c r="BT95" t="str">
        <f>HYPERLINK("https%3A%2F%2Fwww.webofscience.com%2Fwos%2Fwoscc%2Ffull-record%2FWOS:A1991GD32700013","View Full Record in Web of Science")</f>
        <v>View Full Record in Web of Science</v>
      </c>
    </row>
    <row r="96" spans="1:72" x14ac:dyDescent="0.15">
      <c r="A96" t="s">
        <v>72</v>
      </c>
      <c r="B96" t="s">
        <v>1244</v>
      </c>
      <c r="C96" t="s">
        <v>74</v>
      </c>
      <c r="D96" t="s">
        <v>74</v>
      </c>
      <c r="E96" t="s">
        <v>74</v>
      </c>
      <c r="F96" t="s">
        <v>1244</v>
      </c>
      <c r="G96" t="s">
        <v>74</v>
      </c>
      <c r="H96" t="s">
        <v>74</v>
      </c>
      <c r="I96" t="s">
        <v>1245</v>
      </c>
      <c r="J96" t="s">
        <v>1228</v>
      </c>
      <c r="K96" t="s">
        <v>74</v>
      </c>
      <c r="L96" t="s">
        <v>74</v>
      </c>
      <c r="M96" t="s">
        <v>77</v>
      </c>
      <c r="N96" t="s">
        <v>78</v>
      </c>
      <c r="O96" t="s">
        <v>74</v>
      </c>
      <c r="P96" t="s">
        <v>74</v>
      </c>
      <c r="Q96" t="s">
        <v>74</v>
      </c>
      <c r="R96" t="s">
        <v>74</v>
      </c>
      <c r="S96" t="s">
        <v>74</v>
      </c>
      <c r="T96" t="s">
        <v>74</v>
      </c>
      <c r="U96" t="s">
        <v>1246</v>
      </c>
      <c r="V96" t="s">
        <v>1247</v>
      </c>
      <c r="W96" t="s">
        <v>1248</v>
      </c>
      <c r="X96" t="s">
        <v>1249</v>
      </c>
      <c r="Y96" t="s">
        <v>74</v>
      </c>
      <c r="Z96" t="s">
        <v>74</v>
      </c>
      <c r="AA96" t="s">
        <v>74</v>
      </c>
      <c r="AB96" t="s">
        <v>74</v>
      </c>
      <c r="AC96" t="s">
        <v>74</v>
      </c>
      <c r="AD96" t="s">
        <v>74</v>
      </c>
      <c r="AE96" t="s">
        <v>74</v>
      </c>
      <c r="AF96" t="s">
        <v>74</v>
      </c>
      <c r="AG96">
        <v>31</v>
      </c>
      <c r="AH96">
        <v>3</v>
      </c>
      <c r="AI96">
        <v>3</v>
      </c>
      <c r="AJ96">
        <v>0</v>
      </c>
      <c r="AK96">
        <v>2</v>
      </c>
      <c r="AL96" t="s">
        <v>616</v>
      </c>
      <c r="AM96" t="s">
        <v>111</v>
      </c>
      <c r="AN96" t="s">
        <v>1236</v>
      </c>
      <c r="AO96" t="s">
        <v>1237</v>
      </c>
      <c r="AP96" t="s">
        <v>74</v>
      </c>
      <c r="AQ96" t="s">
        <v>74</v>
      </c>
      <c r="AR96" t="s">
        <v>1238</v>
      </c>
      <c r="AS96" t="s">
        <v>1239</v>
      </c>
      <c r="AT96" t="s">
        <v>955</v>
      </c>
      <c r="AU96">
        <v>1991</v>
      </c>
      <c r="AV96">
        <v>12</v>
      </c>
      <c r="AW96">
        <v>8</v>
      </c>
      <c r="AX96" t="s">
        <v>74</v>
      </c>
      <c r="AY96" t="s">
        <v>74</v>
      </c>
      <c r="AZ96" t="s">
        <v>74</v>
      </c>
      <c r="BA96" t="s">
        <v>74</v>
      </c>
      <c r="BB96">
        <v>1775</v>
      </c>
      <c r="BC96">
        <v>1793</v>
      </c>
      <c r="BD96" t="s">
        <v>74</v>
      </c>
      <c r="BE96" t="s">
        <v>1250</v>
      </c>
      <c r="BF96" t="str">
        <f>HYPERLINK("http://dx.doi.org/10.1080/01431169108955207","http://dx.doi.org/10.1080/01431169108955207")</f>
        <v>http://dx.doi.org/10.1080/01431169108955207</v>
      </c>
      <c r="BG96" t="s">
        <v>74</v>
      </c>
      <c r="BH96" t="s">
        <v>74</v>
      </c>
      <c r="BI96">
        <v>19</v>
      </c>
      <c r="BJ96" t="s">
        <v>1241</v>
      </c>
      <c r="BK96" t="s">
        <v>97</v>
      </c>
      <c r="BL96" t="s">
        <v>1241</v>
      </c>
      <c r="BM96" t="s">
        <v>1242</v>
      </c>
      <c r="BN96" t="s">
        <v>74</v>
      </c>
      <c r="BO96" t="s">
        <v>74</v>
      </c>
      <c r="BP96" t="s">
        <v>74</v>
      </c>
      <c r="BQ96" t="s">
        <v>74</v>
      </c>
      <c r="BR96" t="s">
        <v>100</v>
      </c>
      <c r="BS96" t="s">
        <v>1251</v>
      </c>
      <c r="BT96" t="str">
        <f>HYPERLINK("https%3A%2F%2Fwww.webofscience.com%2Fwos%2Fwoscc%2Ffull-record%2FWOS:A1991GD32700014","View Full Record in Web of Science")</f>
        <v>View Full Record in Web of Science</v>
      </c>
    </row>
    <row r="97" spans="1:72" x14ac:dyDescent="0.15">
      <c r="A97" t="s">
        <v>72</v>
      </c>
      <c r="B97" t="s">
        <v>1252</v>
      </c>
      <c r="C97" t="s">
        <v>74</v>
      </c>
      <c r="D97" t="s">
        <v>74</v>
      </c>
      <c r="E97" t="s">
        <v>74</v>
      </c>
      <c r="F97" t="s">
        <v>1252</v>
      </c>
      <c r="G97" t="s">
        <v>74</v>
      </c>
      <c r="H97" t="s">
        <v>74</v>
      </c>
      <c r="I97" t="s">
        <v>1253</v>
      </c>
      <c r="J97" t="s">
        <v>1254</v>
      </c>
      <c r="K97" t="s">
        <v>74</v>
      </c>
      <c r="L97" t="s">
        <v>74</v>
      </c>
      <c r="M97" t="s">
        <v>77</v>
      </c>
      <c r="N97" t="s">
        <v>78</v>
      </c>
      <c r="O97" t="s">
        <v>74</v>
      </c>
      <c r="P97" t="s">
        <v>74</v>
      </c>
      <c r="Q97" t="s">
        <v>74</v>
      </c>
      <c r="R97" t="s">
        <v>74</v>
      </c>
      <c r="S97" t="s">
        <v>74</v>
      </c>
      <c r="T97" t="s">
        <v>74</v>
      </c>
      <c r="U97" t="s">
        <v>1255</v>
      </c>
      <c r="V97" t="s">
        <v>1256</v>
      </c>
      <c r="W97" t="s">
        <v>74</v>
      </c>
      <c r="X97" t="s">
        <v>74</v>
      </c>
      <c r="Y97" t="s">
        <v>1257</v>
      </c>
      <c r="Z97" t="s">
        <v>74</v>
      </c>
      <c r="AA97" t="s">
        <v>74</v>
      </c>
      <c r="AB97" t="s">
        <v>1258</v>
      </c>
      <c r="AC97" t="s">
        <v>74</v>
      </c>
      <c r="AD97" t="s">
        <v>74</v>
      </c>
      <c r="AE97" t="s">
        <v>74</v>
      </c>
      <c r="AF97" t="s">
        <v>74</v>
      </c>
      <c r="AG97">
        <v>19</v>
      </c>
      <c r="AH97">
        <v>7</v>
      </c>
      <c r="AI97">
        <v>7</v>
      </c>
      <c r="AJ97">
        <v>1</v>
      </c>
      <c r="AK97">
        <v>3</v>
      </c>
      <c r="AL97" t="s">
        <v>671</v>
      </c>
      <c r="AM97" t="s">
        <v>249</v>
      </c>
      <c r="AN97" t="s">
        <v>672</v>
      </c>
      <c r="AO97" t="s">
        <v>1259</v>
      </c>
      <c r="AP97" t="s">
        <v>74</v>
      </c>
      <c r="AQ97" t="s">
        <v>74</v>
      </c>
      <c r="AR97" t="s">
        <v>1260</v>
      </c>
      <c r="AS97" t="s">
        <v>1261</v>
      </c>
      <c r="AT97" t="s">
        <v>955</v>
      </c>
      <c r="AU97">
        <v>1991</v>
      </c>
      <c r="AV97">
        <v>57</v>
      </c>
      <c r="AW97" t="s">
        <v>74</v>
      </c>
      <c r="AX97">
        <v>3</v>
      </c>
      <c r="AY97" t="s">
        <v>74</v>
      </c>
      <c r="AZ97" t="s">
        <v>74</v>
      </c>
      <c r="BA97" t="s">
        <v>74</v>
      </c>
      <c r="BB97">
        <v>337</v>
      </c>
      <c r="BC97">
        <v>345</v>
      </c>
      <c r="BD97" t="s">
        <v>74</v>
      </c>
      <c r="BE97" t="s">
        <v>1262</v>
      </c>
      <c r="BF97" t="str">
        <f>HYPERLINK("http://dx.doi.org/10.1093/mollus/57.3.337","http://dx.doi.org/10.1093/mollus/57.3.337")</f>
        <v>http://dx.doi.org/10.1093/mollus/57.3.337</v>
      </c>
      <c r="BG97" t="s">
        <v>74</v>
      </c>
      <c r="BH97" t="s">
        <v>74</v>
      </c>
      <c r="BI97">
        <v>9</v>
      </c>
      <c r="BJ97" t="s">
        <v>1263</v>
      </c>
      <c r="BK97" t="s">
        <v>97</v>
      </c>
      <c r="BL97" t="s">
        <v>1263</v>
      </c>
      <c r="BM97" t="s">
        <v>1264</v>
      </c>
      <c r="BN97" t="s">
        <v>74</v>
      </c>
      <c r="BO97" t="s">
        <v>74</v>
      </c>
      <c r="BP97" t="s">
        <v>74</v>
      </c>
      <c r="BQ97" t="s">
        <v>74</v>
      </c>
      <c r="BR97" t="s">
        <v>100</v>
      </c>
      <c r="BS97" t="s">
        <v>1265</v>
      </c>
      <c r="BT97" t="str">
        <f>HYPERLINK("https%3A%2F%2Fwww.webofscience.com%2Fwos%2Fwoscc%2Ffull-record%2FWOS:A1991GA71300005","View Full Record in Web of Science")</f>
        <v>View Full Record in Web of Science</v>
      </c>
    </row>
    <row r="98" spans="1:72" x14ac:dyDescent="0.15">
      <c r="A98" t="s">
        <v>72</v>
      </c>
      <c r="B98" t="s">
        <v>1266</v>
      </c>
      <c r="C98" t="s">
        <v>74</v>
      </c>
      <c r="D98" t="s">
        <v>74</v>
      </c>
      <c r="E98" t="s">
        <v>74</v>
      </c>
      <c r="F98" t="s">
        <v>1266</v>
      </c>
      <c r="G98" t="s">
        <v>74</v>
      </c>
      <c r="H98" t="s">
        <v>74</v>
      </c>
      <c r="I98" t="s">
        <v>1267</v>
      </c>
      <c r="J98" t="s">
        <v>629</v>
      </c>
      <c r="K98" t="s">
        <v>74</v>
      </c>
      <c r="L98" t="s">
        <v>74</v>
      </c>
      <c r="M98" t="s">
        <v>77</v>
      </c>
      <c r="N98" t="s">
        <v>78</v>
      </c>
      <c r="O98" t="s">
        <v>74</v>
      </c>
      <c r="P98" t="s">
        <v>74</v>
      </c>
      <c r="Q98" t="s">
        <v>74</v>
      </c>
      <c r="R98" t="s">
        <v>74</v>
      </c>
      <c r="S98" t="s">
        <v>74</v>
      </c>
      <c r="T98" t="s">
        <v>74</v>
      </c>
      <c r="U98" t="s">
        <v>1268</v>
      </c>
      <c r="V98" t="s">
        <v>1269</v>
      </c>
      <c r="W98" t="s">
        <v>1270</v>
      </c>
      <c r="X98" t="s">
        <v>74</v>
      </c>
      <c r="Y98" t="s">
        <v>1271</v>
      </c>
      <c r="Z98" t="s">
        <v>74</v>
      </c>
      <c r="AA98" t="s">
        <v>1272</v>
      </c>
      <c r="AB98" t="s">
        <v>1273</v>
      </c>
      <c r="AC98" t="s">
        <v>74</v>
      </c>
      <c r="AD98" t="s">
        <v>74</v>
      </c>
      <c r="AE98" t="s">
        <v>74</v>
      </c>
      <c r="AF98" t="s">
        <v>74</v>
      </c>
      <c r="AG98">
        <v>33</v>
      </c>
      <c r="AH98">
        <v>117</v>
      </c>
      <c r="AI98">
        <v>120</v>
      </c>
      <c r="AJ98">
        <v>0</v>
      </c>
      <c r="AK98">
        <v>5</v>
      </c>
      <c r="AL98" t="s">
        <v>568</v>
      </c>
      <c r="AM98" t="s">
        <v>569</v>
      </c>
      <c r="AN98" t="s">
        <v>570</v>
      </c>
      <c r="AO98" t="s">
        <v>633</v>
      </c>
      <c r="AP98" t="s">
        <v>74</v>
      </c>
      <c r="AQ98" t="s">
        <v>74</v>
      </c>
      <c r="AR98" t="s">
        <v>634</v>
      </c>
      <c r="AS98" t="s">
        <v>635</v>
      </c>
      <c r="AT98" t="s">
        <v>955</v>
      </c>
      <c r="AU98">
        <v>1991</v>
      </c>
      <c r="AV98">
        <v>21</v>
      </c>
      <c r="AW98">
        <v>8</v>
      </c>
      <c r="AX98" t="s">
        <v>74</v>
      </c>
      <c r="AY98" t="s">
        <v>74</v>
      </c>
      <c r="AZ98" t="s">
        <v>74</v>
      </c>
      <c r="BA98" t="s">
        <v>74</v>
      </c>
      <c r="BB98">
        <v>1089</v>
      </c>
      <c r="BC98">
        <v>1121</v>
      </c>
      <c r="BD98" t="s">
        <v>74</v>
      </c>
      <c r="BE98" t="s">
        <v>1274</v>
      </c>
      <c r="BF98" t="str">
        <f>HYPERLINK("http://dx.doi.org/10.1175/1520-0485(1991)021&lt;1089:EFTTMA&gt;2.0.CO;2","http://dx.doi.org/10.1175/1520-0485(1991)021&lt;1089:EFTTMA&gt;2.0.CO;2")</f>
        <v>http://dx.doi.org/10.1175/1520-0485(1991)021&lt;1089:EFTTMA&gt;2.0.CO;2</v>
      </c>
      <c r="BG98" t="s">
        <v>74</v>
      </c>
      <c r="BH98" t="s">
        <v>74</v>
      </c>
      <c r="BI98">
        <v>33</v>
      </c>
      <c r="BJ98" t="s">
        <v>136</v>
      </c>
      <c r="BK98" t="s">
        <v>97</v>
      </c>
      <c r="BL98" t="s">
        <v>136</v>
      </c>
      <c r="BM98" t="s">
        <v>1275</v>
      </c>
      <c r="BN98" t="s">
        <v>74</v>
      </c>
      <c r="BO98" t="s">
        <v>147</v>
      </c>
      <c r="BP98" t="s">
        <v>74</v>
      </c>
      <c r="BQ98" t="s">
        <v>74</v>
      </c>
      <c r="BR98" t="s">
        <v>100</v>
      </c>
      <c r="BS98" t="s">
        <v>1276</v>
      </c>
      <c r="BT98" t="str">
        <f>HYPERLINK("https%3A%2F%2Fwww.webofscience.com%2Fwos%2Fwoscc%2Ffull-record%2FWOS:A1991GE46900001","View Full Record in Web of Science")</f>
        <v>View Full Record in Web of Science</v>
      </c>
    </row>
    <row r="99" spans="1:72" x14ac:dyDescent="0.15">
      <c r="A99" t="s">
        <v>72</v>
      </c>
      <c r="B99" t="s">
        <v>1277</v>
      </c>
      <c r="C99" t="s">
        <v>74</v>
      </c>
      <c r="D99" t="s">
        <v>74</v>
      </c>
      <c r="E99" t="s">
        <v>74</v>
      </c>
      <c r="F99" t="s">
        <v>1277</v>
      </c>
      <c r="G99" t="s">
        <v>74</v>
      </c>
      <c r="H99" t="s">
        <v>74</v>
      </c>
      <c r="I99" t="s">
        <v>1278</v>
      </c>
      <c r="J99" t="s">
        <v>1279</v>
      </c>
      <c r="K99" t="s">
        <v>74</v>
      </c>
      <c r="L99" t="s">
        <v>74</v>
      </c>
      <c r="M99" t="s">
        <v>77</v>
      </c>
      <c r="N99" t="s">
        <v>141</v>
      </c>
      <c r="O99" t="s">
        <v>74</v>
      </c>
      <c r="P99" t="s">
        <v>74</v>
      </c>
      <c r="Q99" t="s">
        <v>74</v>
      </c>
      <c r="R99" t="s">
        <v>74</v>
      </c>
      <c r="S99" t="s">
        <v>74</v>
      </c>
      <c r="T99" t="s">
        <v>74</v>
      </c>
      <c r="U99" t="s">
        <v>74</v>
      </c>
      <c r="V99" t="s">
        <v>74</v>
      </c>
      <c r="W99" t="s">
        <v>74</v>
      </c>
      <c r="X99" t="s">
        <v>74</v>
      </c>
      <c r="Y99" t="s">
        <v>74</v>
      </c>
      <c r="Z99" t="s">
        <v>74</v>
      </c>
      <c r="AA99" t="s">
        <v>74</v>
      </c>
      <c r="AB99" t="s">
        <v>74</v>
      </c>
      <c r="AC99" t="s">
        <v>74</v>
      </c>
      <c r="AD99" t="s">
        <v>74</v>
      </c>
      <c r="AE99" t="s">
        <v>74</v>
      </c>
      <c r="AF99" t="s">
        <v>74</v>
      </c>
      <c r="AG99">
        <v>1</v>
      </c>
      <c r="AH99">
        <v>0</v>
      </c>
      <c r="AI99">
        <v>0</v>
      </c>
      <c r="AJ99">
        <v>0</v>
      </c>
      <c r="AK99">
        <v>0</v>
      </c>
      <c r="AL99" t="s">
        <v>1280</v>
      </c>
      <c r="AM99" t="s">
        <v>111</v>
      </c>
      <c r="AN99" t="s">
        <v>1281</v>
      </c>
      <c r="AO99" t="s">
        <v>1282</v>
      </c>
      <c r="AP99" t="s">
        <v>74</v>
      </c>
      <c r="AQ99" t="s">
        <v>74</v>
      </c>
      <c r="AR99" t="s">
        <v>1283</v>
      </c>
      <c r="AS99" t="s">
        <v>1284</v>
      </c>
      <c r="AT99" t="s">
        <v>955</v>
      </c>
      <c r="AU99">
        <v>1991</v>
      </c>
      <c r="AV99">
        <v>111</v>
      </c>
      <c r="AW99">
        <v>4</v>
      </c>
      <c r="AX99" t="s">
        <v>74</v>
      </c>
      <c r="AY99" t="s">
        <v>74</v>
      </c>
      <c r="AZ99" t="s">
        <v>74</v>
      </c>
      <c r="BA99" t="s">
        <v>74</v>
      </c>
      <c r="BB99">
        <v>159</v>
      </c>
      <c r="BC99">
        <v>159</v>
      </c>
      <c r="BD99" t="s">
        <v>74</v>
      </c>
      <c r="BE99" t="s">
        <v>1285</v>
      </c>
      <c r="BF99" t="str">
        <f>HYPERLINK("http://dx.doi.org/10.1177/146642409111100418","http://dx.doi.org/10.1177/146642409111100418")</f>
        <v>http://dx.doi.org/10.1177/146642409111100418</v>
      </c>
      <c r="BG99" t="s">
        <v>74</v>
      </c>
      <c r="BH99" t="s">
        <v>74</v>
      </c>
      <c r="BI99">
        <v>1</v>
      </c>
      <c r="BJ99" t="s">
        <v>1286</v>
      </c>
      <c r="BK99" t="s">
        <v>590</v>
      </c>
      <c r="BL99" t="s">
        <v>1286</v>
      </c>
      <c r="BM99" t="s">
        <v>1287</v>
      </c>
      <c r="BN99" t="s">
        <v>74</v>
      </c>
      <c r="BO99" t="s">
        <v>74</v>
      </c>
      <c r="BP99" t="s">
        <v>74</v>
      </c>
      <c r="BQ99" t="s">
        <v>74</v>
      </c>
      <c r="BR99" t="s">
        <v>100</v>
      </c>
      <c r="BS99" t="s">
        <v>1288</v>
      </c>
      <c r="BT99" t="str">
        <f>HYPERLINK("https%3A%2F%2Fwww.webofscience.com%2Fwos%2Fwoscc%2Ffull-record%2FWOS:A1991FZ74600017","View Full Record in Web of Science")</f>
        <v>View Full Record in Web of Science</v>
      </c>
    </row>
    <row r="100" spans="1:72" x14ac:dyDescent="0.15">
      <c r="A100" t="s">
        <v>72</v>
      </c>
      <c r="B100" t="s">
        <v>1289</v>
      </c>
      <c r="C100" t="s">
        <v>74</v>
      </c>
      <c r="D100" t="s">
        <v>74</v>
      </c>
      <c r="E100" t="s">
        <v>74</v>
      </c>
      <c r="F100" t="s">
        <v>1289</v>
      </c>
      <c r="G100" t="s">
        <v>74</v>
      </c>
      <c r="H100" t="s">
        <v>74</v>
      </c>
      <c r="I100" t="s">
        <v>1290</v>
      </c>
      <c r="J100" t="s">
        <v>729</v>
      </c>
      <c r="K100" t="s">
        <v>74</v>
      </c>
      <c r="L100" t="s">
        <v>74</v>
      </c>
      <c r="M100" t="s">
        <v>77</v>
      </c>
      <c r="N100" t="s">
        <v>78</v>
      </c>
      <c r="O100" t="s">
        <v>74</v>
      </c>
      <c r="P100" t="s">
        <v>74</v>
      </c>
      <c r="Q100" t="s">
        <v>74</v>
      </c>
      <c r="R100" t="s">
        <v>74</v>
      </c>
      <c r="S100" t="s">
        <v>74</v>
      </c>
      <c r="T100" t="s">
        <v>74</v>
      </c>
      <c r="U100" t="s">
        <v>1291</v>
      </c>
      <c r="V100" t="s">
        <v>1292</v>
      </c>
      <c r="W100" t="s">
        <v>1293</v>
      </c>
      <c r="X100" t="s">
        <v>1294</v>
      </c>
      <c r="Y100" t="s">
        <v>1295</v>
      </c>
      <c r="Z100" t="s">
        <v>74</v>
      </c>
      <c r="AA100" t="s">
        <v>74</v>
      </c>
      <c r="AB100" t="s">
        <v>74</v>
      </c>
      <c r="AC100" t="s">
        <v>74</v>
      </c>
      <c r="AD100" t="s">
        <v>74</v>
      </c>
      <c r="AE100" t="s">
        <v>74</v>
      </c>
      <c r="AF100" t="s">
        <v>74</v>
      </c>
      <c r="AG100">
        <v>27</v>
      </c>
      <c r="AH100">
        <v>25</v>
      </c>
      <c r="AI100">
        <v>27</v>
      </c>
      <c r="AJ100">
        <v>0</v>
      </c>
      <c r="AK100">
        <v>17</v>
      </c>
      <c r="AL100" t="s">
        <v>461</v>
      </c>
      <c r="AM100" t="s">
        <v>249</v>
      </c>
      <c r="AN100" t="s">
        <v>735</v>
      </c>
      <c r="AO100" t="s">
        <v>736</v>
      </c>
      <c r="AP100" t="s">
        <v>737</v>
      </c>
      <c r="AQ100" t="s">
        <v>74</v>
      </c>
      <c r="AR100" t="s">
        <v>738</v>
      </c>
      <c r="AS100" t="s">
        <v>739</v>
      </c>
      <c r="AT100" t="s">
        <v>955</v>
      </c>
      <c r="AU100">
        <v>1991</v>
      </c>
      <c r="AV100">
        <v>22</v>
      </c>
      <c r="AW100">
        <v>8</v>
      </c>
      <c r="AX100" t="s">
        <v>74</v>
      </c>
      <c r="AY100" t="s">
        <v>74</v>
      </c>
      <c r="AZ100" t="s">
        <v>74</v>
      </c>
      <c r="BA100" t="s">
        <v>74</v>
      </c>
      <c r="BB100">
        <v>388</v>
      </c>
      <c r="BC100">
        <v>391</v>
      </c>
      <c r="BD100" t="s">
        <v>74</v>
      </c>
      <c r="BE100" t="s">
        <v>1296</v>
      </c>
      <c r="BF100" t="str">
        <f>HYPERLINK("http://dx.doi.org/10.1016/0025-326X(91)90341-O","http://dx.doi.org/10.1016/0025-326X(91)90341-O")</f>
        <v>http://dx.doi.org/10.1016/0025-326X(91)90341-O</v>
      </c>
      <c r="BG100" t="s">
        <v>74</v>
      </c>
      <c r="BH100" t="s">
        <v>74</v>
      </c>
      <c r="BI100">
        <v>4</v>
      </c>
      <c r="BJ100" t="s">
        <v>741</v>
      </c>
      <c r="BK100" t="s">
        <v>97</v>
      </c>
      <c r="BL100" t="s">
        <v>742</v>
      </c>
      <c r="BM100" t="s">
        <v>1297</v>
      </c>
      <c r="BN100" t="s">
        <v>74</v>
      </c>
      <c r="BO100" t="s">
        <v>74</v>
      </c>
      <c r="BP100" t="s">
        <v>74</v>
      </c>
      <c r="BQ100" t="s">
        <v>74</v>
      </c>
      <c r="BR100" t="s">
        <v>100</v>
      </c>
      <c r="BS100" t="s">
        <v>1298</v>
      </c>
      <c r="BT100" t="str">
        <f>HYPERLINK("https%3A%2F%2Fwww.webofscience.com%2Fwos%2Fwoscc%2Ffull-record%2FWOS:A1991GE83900010","View Full Record in Web of Science")</f>
        <v>View Full Record in Web of Science</v>
      </c>
    </row>
    <row r="101" spans="1:72" x14ac:dyDescent="0.15">
      <c r="A101" t="s">
        <v>72</v>
      </c>
      <c r="B101" t="s">
        <v>1299</v>
      </c>
      <c r="C101" t="s">
        <v>74</v>
      </c>
      <c r="D101" t="s">
        <v>74</v>
      </c>
      <c r="E101" t="s">
        <v>74</v>
      </c>
      <c r="F101" t="s">
        <v>1299</v>
      </c>
      <c r="G101" t="s">
        <v>74</v>
      </c>
      <c r="H101" t="s">
        <v>74</v>
      </c>
      <c r="I101" t="s">
        <v>1300</v>
      </c>
      <c r="J101" t="s">
        <v>1301</v>
      </c>
      <c r="K101" t="s">
        <v>74</v>
      </c>
      <c r="L101" t="s">
        <v>74</v>
      </c>
      <c r="M101" t="s">
        <v>1302</v>
      </c>
      <c r="N101" t="s">
        <v>78</v>
      </c>
      <c r="O101" t="s">
        <v>74</v>
      </c>
      <c r="P101" t="s">
        <v>74</v>
      </c>
      <c r="Q101" t="s">
        <v>74</v>
      </c>
      <c r="R101" t="s">
        <v>74</v>
      </c>
      <c r="S101" t="s">
        <v>74</v>
      </c>
      <c r="T101" t="s">
        <v>74</v>
      </c>
      <c r="U101" t="s">
        <v>74</v>
      </c>
      <c r="V101" t="s">
        <v>74</v>
      </c>
      <c r="W101" t="s">
        <v>74</v>
      </c>
      <c r="X101" t="s">
        <v>74</v>
      </c>
      <c r="Y101" t="s">
        <v>1303</v>
      </c>
      <c r="Z101" t="s">
        <v>74</v>
      </c>
      <c r="AA101" t="s">
        <v>74</v>
      </c>
      <c r="AB101" t="s">
        <v>74</v>
      </c>
      <c r="AC101" t="s">
        <v>74</v>
      </c>
      <c r="AD101" t="s">
        <v>74</v>
      </c>
      <c r="AE101" t="s">
        <v>74</v>
      </c>
      <c r="AF101" t="s">
        <v>74</v>
      </c>
      <c r="AG101">
        <v>0</v>
      </c>
      <c r="AH101">
        <v>0</v>
      </c>
      <c r="AI101">
        <v>0</v>
      </c>
      <c r="AJ101">
        <v>0</v>
      </c>
      <c r="AK101">
        <v>1</v>
      </c>
      <c r="AL101" t="s">
        <v>1304</v>
      </c>
      <c r="AM101" t="s">
        <v>1305</v>
      </c>
      <c r="AN101" t="s">
        <v>1306</v>
      </c>
      <c r="AO101" t="s">
        <v>1307</v>
      </c>
      <c r="AP101" t="s">
        <v>74</v>
      </c>
      <c r="AQ101" t="s">
        <v>74</v>
      </c>
      <c r="AR101" t="s">
        <v>1301</v>
      </c>
      <c r="AS101" t="s">
        <v>1308</v>
      </c>
      <c r="AT101" t="s">
        <v>955</v>
      </c>
      <c r="AU101">
        <v>1991</v>
      </c>
      <c r="AV101">
        <v>45</v>
      </c>
      <c r="AW101">
        <v>8</v>
      </c>
      <c r="AX101" t="s">
        <v>74</v>
      </c>
      <c r="AY101" t="s">
        <v>74</v>
      </c>
      <c r="AZ101" t="s">
        <v>74</v>
      </c>
      <c r="BA101" t="s">
        <v>74</v>
      </c>
      <c r="BB101">
        <v>816</v>
      </c>
      <c r="BC101">
        <v>821</v>
      </c>
      <c r="BD101" t="s">
        <v>74</v>
      </c>
      <c r="BE101" t="s">
        <v>74</v>
      </c>
      <c r="BF101" t="s">
        <v>74</v>
      </c>
      <c r="BG101" t="s">
        <v>74</v>
      </c>
      <c r="BH101" t="s">
        <v>74</v>
      </c>
      <c r="BI101">
        <v>6</v>
      </c>
      <c r="BJ101" t="s">
        <v>1309</v>
      </c>
      <c r="BK101" t="s">
        <v>97</v>
      </c>
      <c r="BL101" t="s">
        <v>1309</v>
      </c>
      <c r="BM101" t="s">
        <v>1310</v>
      </c>
      <c r="BN101" t="s">
        <v>74</v>
      </c>
      <c r="BO101" t="s">
        <v>74</v>
      </c>
      <c r="BP101" t="s">
        <v>74</v>
      </c>
      <c r="BQ101" t="s">
        <v>74</v>
      </c>
      <c r="BR101" t="s">
        <v>100</v>
      </c>
      <c r="BS101" t="s">
        <v>1311</v>
      </c>
      <c r="BT101" t="str">
        <f>HYPERLINK("https%3A%2F%2Fwww.webofscience.com%2Fwos%2Fwoscc%2Ffull-record%2FWOS:A1991GC51300013","View Full Record in Web of Science")</f>
        <v>View Full Record in Web of Science</v>
      </c>
    </row>
    <row r="102" spans="1:72" x14ac:dyDescent="0.15">
      <c r="A102" t="s">
        <v>72</v>
      </c>
      <c r="B102" t="s">
        <v>1312</v>
      </c>
      <c r="C102" t="s">
        <v>74</v>
      </c>
      <c r="D102" t="s">
        <v>74</v>
      </c>
      <c r="E102" t="s">
        <v>74</v>
      </c>
      <c r="F102" t="s">
        <v>1312</v>
      </c>
      <c r="G102" t="s">
        <v>74</v>
      </c>
      <c r="H102" t="s">
        <v>74</v>
      </c>
      <c r="I102" t="s">
        <v>1313</v>
      </c>
      <c r="J102" t="s">
        <v>823</v>
      </c>
      <c r="K102" t="s">
        <v>74</v>
      </c>
      <c r="L102" t="s">
        <v>74</v>
      </c>
      <c r="M102" t="s">
        <v>77</v>
      </c>
      <c r="N102" t="s">
        <v>78</v>
      </c>
      <c r="O102" t="s">
        <v>74</v>
      </c>
      <c r="P102" t="s">
        <v>74</v>
      </c>
      <c r="Q102" t="s">
        <v>74</v>
      </c>
      <c r="R102" t="s">
        <v>74</v>
      </c>
      <c r="S102" t="s">
        <v>74</v>
      </c>
      <c r="T102" t="s">
        <v>74</v>
      </c>
      <c r="U102" t="s">
        <v>1314</v>
      </c>
      <c r="V102" t="s">
        <v>1315</v>
      </c>
      <c r="W102" t="s">
        <v>1316</v>
      </c>
      <c r="X102" t="s">
        <v>1317</v>
      </c>
      <c r="Y102" t="s">
        <v>1318</v>
      </c>
      <c r="Z102" t="s">
        <v>74</v>
      </c>
      <c r="AA102" t="s">
        <v>1319</v>
      </c>
      <c r="AB102" t="s">
        <v>1320</v>
      </c>
      <c r="AC102" t="s">
        <v>74</v>
      </c>
      <c r="AD102" t="s">
        <v>74</v>
      </c>
      <c r="AE102" t="s">
        <v>74</v>
      </c>
      <c r="AF102" t="s">
        <v>74</v>
      </c>
      <c r="AG102">
        <v>40</v>
      </c>
      <c r="AH102">
        <v>12</v>
      </c>
      <c r="AI102">
        <v>14</v>
      </c>
      <c r="AJ102">
        <v>0</v>
      </c>
      <c r="AK102">
        <v>7</v>
      </c>
      <c r="AL102" t="s">
        <v>214</v>
      </c>
      <c r="AM102" t="s">
        <v>215</v>
      </c>
      <c r="AN102" t="s">
        <v>216</v>
      </c>
      <c r="AO102" t="s">
        <v>830</v>
      </c>
      <c r="AP102" t="s">
        <v>74</v>
      </c>
      <c r="AQ102" t="s">
        <v>74</v>
      </c>
      <c r="AR102" t="s">
        <v>831</v>
      </c>
      <c r="AS102" t="s">
        <v>832</v>
      </c>
      <c r="AT102" t="s">
        <v>955</v>
      </c>
      <c r="AU102">
        <v>1991</v>
      </c>
      <c r="AV102">
        <v>11</v>
      </c>
      <c r="AW102">
        <v>4</v>
      </c>
      <c r="AX102" t="s">
        <v>74</v>
      </c>
      <c r="AY102" t="s">
        <v>74</v>
      </c>
      <c r="AZ102" t="s">
        <v>74</v>
      </c>
      <c r="BA102" t="s">
        <v>74</v>
      </c>
      <c r="BB102">
        <v>233</v>
      </c>
      <c r="BC102">
        <v>238</v>
      </c>
      <c r="BD102" t="s">
        <v>74</v>
      </c>
      <c r="BE102" t="s">
        <v>74</v>
      </c>
      <c r="BF102" t="s">
        <v>74</v>
      </c>
      <c r="BG102" t="s">
        <v>74</v>
      </c>
      <c r="BH102" t="s">
        <v>74</v>
      </c>
      <c r="BI102">
        <v>6</v>
      </c>
      <c r="BJ102" t="s">
        <v>833</v>
      </c>
      <c r="BK102" t="s">
        <v>97</v>
      </c>
      <c r="BL102" t="s">
        <v>438</v>
      </c>
      <c r="BM102" t="s">
        <v>1321</v>
      </c>
      <c r="BN102" t="s">
        <v>74</v>
      </c>
      <c r="BO102" t="s">
        <v>74</v>
      </c>
      <c r="BP102" t="s">
        <v>74</v>
      </c>
      <c r="BQ102" t="s">
        <v>74</v>
      </c>
      <c r="BR102" t="s">
        <v>100</v>
      </c>
      <c r="BS102" t="s">
        <v>1322</v>
      </c>
      <c r="BT102" t="str">
        <f>HYPERLINK("https%3A%2F%2Fwww.webofscience.com%2Fwos%2Fwoscc%2Ffull-record%2FWOS:A1991GC77900004","View Full Record in Web of Science")</f>
        <v>View Full Record in Web of Science</v>
      </c>
    </row>
    <row r="103" spans="1:72" x14ac:dyDescent="0.15">
      <c r="A103" t="s">
        <v>72</v>
      </c>
      <c r="B103" t="s">
        <v>1323</v>
      </c>
      <c r="C103" t="s">
        <v>74</v>
      </c>
      <c r="D103" t="s">
        <v>74</v>
      </c>
      <c r="E103" t="s">
        <v>74</v>
      </c>
      <c r="F103" t="s">
        <v>1323</v>
      </c>
      <c r="G103" t="s">
        <v>74</v>
      </c>
      <c r="H103" t="s">
        <v>74</v>
      </c>
      <c r="I103" t="s">
        <v>1324</v>
      </c>
      <c r="J103" t="s">
        <v>823</v>
      </c>
      <c r="K103" t="s">
        <v>74</v>
      </c>
      <c r="L103" t="s">
        <v>74</v>
      </c>
      <c r="M103" t="s">
        <v>77</v>
      </c>
      <c r="N103" t="s">
        <v>78</v>
      </c>
      <c r="O103" t="s">
        <v>74</v>
      </c>
      <c r="P103" t="s">
        <v>74</v>
      </c>
      <c r="Q103" t="s">
        <v>74</v>
      </c>
      <c r="R103" t="s">
        <v>74</v>
      </c>
      <c r="S103" t="s">
        <v>74</v>
      </c>
      <c r="T103" t="s">
        <v>74</v>
      </c>
      <c r="U103" t="s">
        <v>1325</v>
      </c>
      <c r="V103" t="s">
        <v>1326</v>
      </c>
      <c r="W103" t="s">
        <v>1327</v>
      </c>
      <c r="X103" t="s">
        <v>1328</v>
      </c>
      <c r="Y103" t="s">
        <v>1329</v>
      </c>
      <c r="Z103" t="s">
        <v>74</v>
      </c>
      <c r="AA103" t="s">
        <v>1330</v>
      </c>
      <c r="AB103" t="s">
        <v>1331</v>
      </c>
      <c r="AC103" t="s">
        <v>74</v>
      </c>
      <c r="AD103" t="s">
        <v>74</v>
      </c>
      <c r="AE103" t="s">
        <v>74</v>
      </c>
      <c r="AF103" t="s">
        <v>74</v>
      </c>
      <c r="AG103">
        <v>40</v>
      </c>
      <c r="AH103">
        <v>144</v>
      </c>
      <c r="AI103">
        <v>161</v>
      </c>
      <c r="AJ103">
        <v>1</v>
      </c>
      <c r="AK103">
        <v>23</v>
      </c>
      <c r="AL103" t="s">
        <v>214</v>
      </c>
      <c r="AM103" t="s">
        <v>215</v>
      </c>
      <c r="AN103" t="s">
        <v>216</v>
      </c>
      <c r="AO103" t="s">
        <v>830</v>
      </c>
      <c r="AP103" t="s">
        <v>74</v>
      </c>
      <c r="AQ103" t="s">
        <v>74</v>
      </c>
      <c r="AR103" t="s">
        <v>831</v>
      </c>
      <c r="AS103" t="s">
        <v>832</v>
      </c>
      <c r="AT103" t="s">
        <v>955</v>
      </c>
      <c r="AU103">
        <v>1991</v>
      </c>
      <c r="AV103">
        <v>11</v>
      </c>
      <c r="AW103">
        <v>4</v>
      </c>
      <c r="AX103" t="s">
        <v>74</v>
      </c>
      <c r="AY103" t="s">
        <v>74</v>
      </c>
      <c r="AZ103" t="s">
        <v>74</v>
      </c>
      <c r="BA103" t="s">
        <v>74</v>
      </c>
      <c r="BB103">
        <v>239</v>
      </c>
      <c r="BC103">
        <v>248</v>
      </c>
      <c r="BD103" t="s">
        <v>74</v>
      </c>
      <c r="BE103" t="s">
        <v>74</v>
      </c>
      <c r="BF103" t="s">
        <v>74</v>
      </c>
      <c r="BG103" t="s">
        <v>74</v>
      </c>
      <c r="BH103" t="s">
        <v>74</v>
      </c>
      <c r="BI103">
        <v>10</v>
      </c>
      <c r="BJ103" t="s">
        <v>833</v>
      </c>
      <c r="BK103" t="s">
        <v>97</v>
      </c>
      <c r="BL103" t="s">
        <v>438</v>
      </c>
      <c r="BM103" t="s">
        <v>1321</v>
      </c>
      <c r="BN103" t="s">
        <v>74</v>
      </c>
      <c r="BO103" t="s">
        <v>74</v>
      </c>
      <c r="BP103" t="s">
        <v>74</v>
      </c>
      <c r="BQ103" t="s">
        <v>74</v>
      </c>
      <c r="BR103" t="s">
        <v>100</v>
      </c>
      <c r="BS103" t="s">
        <v>1332</v>
      </c>
      <c r="BT103" t="str">
        <f>HYPERLINK("https%3A%2F%2Fwww.webofscience.com%2Fwos%2Fwoscc%2Ffull-record%2FWOS:A1991GC77900005","View Full Record in Web of Science")</f>
        <v>View Full Record in Web of Science</v>
      </c>
    </row>
    <row r="104" spans="1:72" x14ac:dyDescent="0.15">
      <c r="A104" t="s">
        <v>72</v>
      </c>
      <c r="B104" t="s">
        <v>1333</v>
      </c>
      <c r="C104" t="s">
        <v>74</v>
      </c>
      <c r="D104" t="s">
        <v>74</v>
      </c>
      <c r="E104" t="s">
        <v>74</v>
      </c>
      <c r="F104" t="s">
        <v>1333</v>
      </c>
      <c r="G104" t="s">
        <v>74</v>
      </c>
      <c r="H104" t="s">
        <v>74</v>
      </c>
      <c r="I104" t="s">
        <v>1334</v>
      </c>
      <c r="J104" t="s">
        <v>823</v>
      </c>
      <c r="K104" t="s">
        <v>74</v>
      </c>
      <c r="L104" t="s">
        <v>74</v>
      </c>
      <c r="M104" t="s">
        <v>77</v>
      </c>
      <c r="N104" t="s">
        <v>78</v>
      </c>
      <c r="O104" t="s">
        <v>74</v>
      </c>
      <c r="P104" t="s">
        <v>74</v>
      </c>
      <c r="Q104" t="s">
        <v>74</v>
      </c>
      <c r="R104" t="s">
        <v>74</v>
      </c>
      <c r="S104" t="s">
        <v>74</v>
      </c>
      <c r="T104" t="s">
        <v>74</v>
      </c>
      <c r="U104" t="s">
        <v>1335</v>
      </c>
      <c r="V104" t="s">
        <v>1336</v>
      </c>
      <c r="W104" t="s">
        <v>74</v>
      </c>
      <c r="X104" t="s">
        <v>74</v>
      </c>
      <c r="Y104" t="s">
        <v>1337</v>
      </c>
      <c r="Z104" t="s">
        <v>74</v>
      </c>
      <c r="AA104" t="s">
        <v>74</v>
      </c>
      <c r="AB104" t="s">
        <v>74</v>
      </c>
      <c r="AC104" t="s">
        <v>74</v>
      </c>
      <c r="AD104" t="s">
        <v>74</v>
      </c>
      <c r="AE104" t="s">
        <v>74</v>
      </c>
      <c r="AF104" t="s">
        <v>74</v>
      </c>
      <c r="AG104">
        <v>22</v>
      </c>
      <c r="AH104">
        <v>7</v>
      </c>
      <c r="AI104">
        <v>7</v>
      </c>
      <c r="AJ104">
        <v>0</v>
      </c>
      <c r="AK104">
        <v>3</v>
      </c>
      <c r="AL104" t="s">
        <v>214</v>
      </c>
      <c r="AM104" t="s">
        <v>215</v>
      </c>
      <c r="AN104" t="s">
        <v>216</v>
      </c>
      <c r="AO104" t="s">
        <v>830</v>
      </c>
      <c r="AP104" t="s">
        <v>74</v>
      </c>
      <c r="AQ104" t="s">
        <v>74</v>
      </c>
      <c r="AR104" t="s">
        <v>831</v>
      </c>
      <c r="AS104" t="s">
        <v>832</v>
      </c>
      <c r="AT104" t="s">
        <v>955</v>
      </c>
      <c r="AU104">
        <v>1991</v>
      </c>
      <c r="AV104">
        <v>11</v>
      </c>
      <c r="AW104">
        <v>4</v>
      </c>
      <c r="AX104" t="s">
        <v>74</v>
      </c>
      <c r="AY104" t="s">
        <v>74</v>
      </c>
      <c r="AZ104" t="s">
        <v>74</v>
      </c>
      <c r="BA104" t="s">
        <v>74</v>
      </c>
      <c r="BB104">
        <v>249</v>
      </c>
      <c r="BC104">
        <v>252</v>
      </c>
      <c r="BD104" t="s">
        <v>74</v>
      </c>
      <c r="BE104" t="s">
        <v>74</v>
      </c>
      <c r="BF104" t="s">
        <v>74</v>
      </c>
      <c r="BG104" t="s">
        <v>74</v>
      </c>
      <c r="BH104" t="s">
        <v>74</v>
      </c>
      <c r="BI104">
        <v>4</v>
      </c>
      <c r="BJ104" t="s">
        <v>833</v>
      </c>
      <c r="BK104" t="s">
        <v>97</v>
      </c>
      <c r="BL104" t="s">
        <v>438</v>
      </c>
      <c r="BM104" t="s">
        <v>1321</v>
      </c>
      <c r="BN104" t="s">
        <v>74</v>
      </c>
      <c r="BO104" t="s">
        <v>74</v>
      </c>
      <c r="BP104" t="s">
        <v>74</v>
      </c>
      <c r="BQ104" t="s">
        <v>74</v>
      </c>
      <c r="BR104" t="s">
        <v>100</v>
      </c>
      <c r="BS104" t="s">
        <v>1338</v>
      </c>
      <c r="BT104" t="str">
        <f>HYPERLINK("https%3A%2F%2Fwww.webofscience.com%2Fwos%2Fwoscc%2Ffull-record%2FWOS:A1991GC77900006","View Full Record in Web of Science")</f>
        <v>View Full Record in Web of Science</v>
      </c>
    </row>
    <row r="105" spans="1:72" x14ac:dyDescent="0.15">
      <c r="A105" t="s">
        <v>72</v>
      </c>
      <c r="B105" t="s">
        <v>1339</v>
      </c>
      <c r="C105" t="s">
        <v>74</v>
      </c>
      <c r="D105" t="s">
        <v>74</v>
      </c>
      <c r="E105" t="s">
        <v>74</v>
      </c>
      <c r="F105" t="s">
        <v>1339</v>
      </c>
      <c r="G105" t="s">
        <v>74</v>
      </c>
      <c r="H105" t="s">
        <v>74</v>
      </c>
      <c r="I105" t="s">
        <v>1340</v>
      </c>
      <c r="J105" t="s">
        <v>823</v>
      </c>
      <c r="K105" t="s">
        <v>74</v>
      </c>
      <c r="L105" t="s">
        <v>74</v>
      </c>
      <c r="M105" t="s">
        <v>77</v>
      </c>
      <c r="N105" t="s">
        <v>78</v>
      </c>
      <c r="O105" t="s">
        <v>74</v>
      </c>
      <c r="P105" t="s">
        <v>74</v>
      </c>
      <c r="Q105" t="s">
        <v>74</v>
      </c>
      <c r="R105" t="s">
        <v>74</v>
      </c>
      <c r="S105" t="s">
        <v>74</v>
      </c>
      <c r="T105" t="s">
        <v>74</v>
      </c>
      <c r="U105" t="s">
        <v>1341</v>
      </c>
      <c r="V105" t="s">
        <v>1342</v>
      </c>
      <c r="W105" t="s">
        <v>1343</v>
      </c>
      <c r="X105" t="s">
        <v>1344</v>
      </c>
      <c r="Y105" t="s">
        <v>1345</v>
      </c>
      <c r="Z105" t="s">
        <v>74</v>
      </c>
      <c r="AA105" t="s">
        <v>74</v>
      </c>
      <c r="AB105" t="s">
        <v>74</v>
      </c>
      <c r="AC105" t="s">
        <v>74</v>
      </c>
      <c r="AD105" t="s">
        <v>74</v>
      </c>
      <c r="AE105" t="s">
        <v>74</v>
      </c>
      <c r="AF105" t="s">
        <v>74</v>
      </c>
      <c r="AG105">
        <v>32</v>
      </c>
      <c r="AH105">
        <v>103</v>
      </c>
      <c r="AI105">
        <v>107</v>
      </c>
      <c r="AJ105">
        <v>0</v>
      </c>
      <c r="AK105">
        <v>19</v>
      </c>
      <c r="AL105" t="s">
        <v>214</v>
      </c>
      <c r="AM105" t="s">
        <v>215</v>
      </c>
      <c r="AN105" t="s">
        <v>216</v>
      </c>
      <c r="AO105" t="s">
        <v>830</v>
      </c>
      <c r="AP105" t="s">
        <v>74</v>
      </c>
      <c r="AQ105" t="s">
        <v>74</v>
      </c>
      <c r="AR105" t="s">
        <v>831</v>
      </c>
      <c r="AS105" t="s">
        <v>832</v>
      </c>
      <c r="AT105" t="s">
        <v>955</v>
      </c>
      <c r="AU105">
        <v>1991</v>
      </c>
      <c r="AV105">
        <v>11</v>
      </c>
      <c r="AW105">
        <v>4</v>
      </c>
      <c r="AX105" t="s">
        <v>74</v>
      </c>
      <c r="AY105" t="s">
        <v>74</v>
      </c>
      <c r="AZ105" t="s">
        <v>74</v>
      </c>
      <c r="BA105" t="s">
        <v>74</v>
      </c>
      <c r="BB105">
        <v>259</v>
      </c>
      <c r="BC105">
        <v>266</v>
      </c>
      <c r="BD105" t="s">
        <v>74</v>
      </c>
      <c r="BE105" t="s">
        <v>1346</v>
      </c>
      <c r="BF105" t="str">
        <f>HYPERLINK("http://dx.doi.org/10.1007/BF00238460","http://dx.doi.org/10.1007/BF00238460")</f>
        <v>http://dx.doi.org/10.1007/BF00238460</v>
      </c>
      <c r="BG105" t="s">
        <v>74</v>
      </c>
      <c r="BH105" t="s">
        <v>74</v>
      </c>
      <c r="BI105">
        <v>8</v>
      </c>
      <c r="BJ105" t="s">
        <v>833</v>
      </c>
      <c r="BK105" t="s">
        <v>97</v>
      </c>
      <c r="BL105" t="s">
        <v>438</v>
      </c>
      <c r="BM105" t="s">
        <v>1321</v>
      </c>
      <c r="BN105" t="s">
        <v>74</v>
      </c>
      <c r="BO105" t="s">
        <v>74</v>
      </c>
      <c r="BP105" t="s">
        <v>74</v>
      </c>
      <c r="BQ105" t="s">
        <v>74</v>
      </c>
      <c r="BR105" t="s">
        <v>100</v>
      </c>
      <c r="BS105" t="s">
        <v>1347</v>
      </c>
      <c r="BT105" t="str">
        <f>HYPERLINK("https%3A%2F%2Fwww.webofscience.com%2Fwos%2Fwoscc%2Ffull-record%2FWOS:A1991GC77900008","View Full Record in Web of Science")</f>
        <v>View Full Record in Web of Science</v>
      </c>
    </row>
    <row r="106" spans="1:72" x14ac:dyDescent="0.15">
      <c r="A106" t="s">
        <v>72</v>
      </c>
      <c r="B106" t="s">
        <v>1348</v>
      </c>
      <c r="C106" t="s">
        <v>74</v>
      </c>
      <c r="D106" t="s">
        <v>74</v>
      </c>
      <c r="E106" t="s">
        <v>74</v>
      </c>
      <c r="F106" t="s">
        <v>1348</v>
      </c>
      <c r="G106" t="s">
        <v>74</v>
      </c>
      <c r="H106" t="s">
        <v>74</v>
      </c>
      <c r="I106" t="s">
        <v>1349</v>
      </c>
      <c r="J106" t="s">
        <v>823</v>
      </c>
      <c r="K106" t="s">
        <v>74</v>
      </c>
      <c r="L106" t="s">
        <v>74</v>
      </c>
      <c r="M106" t="s">
        <v>77</v>
      </c>
      <c r="N106" t="s">
        <v>78</v>
      </c>
      <c r="O106" t="s">
        <v>74</v>
      </c>
      <c r="P106" t="s">
        <v>74</v>
      </c>
      <c r="Q106" t="s">
        <v>74</v>
      </c>
      <c r="R106" t="s">
        <v>74</v>
      </c>
      <c r="S106" t="s">
        <v>74</v>
      </c>
      <c r="T106" t="s">
        <v>74</v>
      </c>
      <c r="U106" t="s">
        <v>1350</v>
      </c>
      <c r="V106" t="s">
        <v>1351</v>
      </c>
      <c r="W106" t="s">
        <v>1352</v>
      </c>
      <c r="X106" t="s">
        <v>782</v>
      </c>
      <c r="Y106" t="s">
        <v>1353</v>
      </c>
      <c r="Z106" t="s">
        <v>74</v>
      </c>
      <c r="AA106" t="s">
        <v>74</v>
      </c>
      <c r="AB106" t="s">
        <v>1354</v>
      </c>
      <c r="AC106" t="s">
        <v>74</v>
      </c>
      <c r="AD106" t="s">
        <v>74</v>
      </c>
      <c r="AE106" t="s">
        <v>74</v>
      </c>
      <c r="AF106" t="s">
        <v>74</v>
      </c>
      <c r="AG106">
        <v>32</v>
      </c>
      <c r="AH106">
        <v>51</v>
      </c>
      <c r="AI106">
        <v>54</v>
      </c>
      <c r="AJ106">
        <v>0</v>
      </c>
      <c r="AK106">
        <v>13</v>
      </c>
      <c r="AL106" t="s">
        <v>842</v>
      </c>
      <c r="AM106" t="s">
        <v>215</v>
      </c>
      <c r="AN106" t="s">
        <v>843</v>
      </c>
      <c r="AO106" t="s">
        <v>830</v>
      </c>
      <c r="AP106" t="s">
        <v>844</v>
      </c>
      <c r="AQ106" t="s">
        <v>74</v>
      </c>
      <c r="AR106" t="s">
        <v>831</v>
      </c>
      <c r="AS106" t="s">
        <v>832</v>
      </c>
      <c r="AT106" t="s">
        <v>955</v>
      </c>
      <c r="AU106">
        <v>1991</v>
      </c>
      <c r="AV106">
        <v>11</v>
      </c>
      <c r="AW106">
        <v>4</v>
      </c>
      <c r="AX106" t="s">
        <v>74</v>
      </c>
      <c r="AY106" t="s">
        <v>74</v>
      </c>
      <c r="AZ106" t="s">
        <v>74</v>
      </c>
      <c r="BA106" t="s">
        <v>74</v>
      </c>
      <c r="BB106">
        <v>267</v>
      </c>
      <c r="BC106">
        <v>271</v>
      </c>
      <c r="BD106" t="s">
        <v>74</v>
      </c>
      <c r="BE106" t="s">
        <v>74</v>
      </c>
      <c r="BF106" t="s">
        <v>74</v>
      </c>
      <c r="BG106" t="s">
        <v>74</v>
      </c>
      <c r="BH106" t="s">
        <v>74</v>
      </c>
      <c r="BI106">
        <v>5</v>
      </c>
      <c r="BJ106" t="s">
        <v>833</v>
      </c>
      <c r="BK106" t="s">
        <v>97</v>
      </c>
      <c r="BL106" t="s">
        <v>438</v>
      </c>
      <c r="BM106" t="s">
        <v>1321</v>
      </c>
      <c r="BN106" t="s">
        <v>74</v>
      </c>
      <c r="BO106" t="s">
        <v>74</v>
      </c>
      <c r="BP106" t="s">
        <v>74</v>
      </c>
      <c r="BQ106" t="s">
        <v>74</v>
      </c>
      <c r="BR106" t="s">
        <v>100</v>
      </c>
      <c r="BS106" t="s">
        <v>1355</v>
      </c>
      <c r="BT106" t="str">
        <f>HYPERLINK("https%3A%2F%2Fwww.webofscience.com%2Fwos%2Fwoscc%2Ffull-record%2FWOS:A1991GC77900009","View Full Record in Web of Science")</f>
        <v>View Full Record in Web of Science</v>
      </c>
    </row>
    <row r="107" spans="1:72" x14ac:dyDescent="0.15">
      <c r="A107" t="s">
        <v>72</v>
      </c>
      <c r="B107" t="s">
        <v>1356</v>
      </c>
      <c r="C107" t="s">
        <v>74</v>
      </c>
      <c r="D107" t="s">
        <v>74</v>
      </c>
      <c r="E107" t="s">
        <v>74</v>
      </c>
      <c r="F107" t="s">
        <v>1356</v>
      </c>
      <c r="G107" t="s">
        <v>74</v>
      </c>
      <c r="H107" t="s">
        <v>74</v>
      </c>
      <c r="I107" t="s">
        <v>1357</v>
      </c>
      <c r="J107" t="s">
        <v>823</v>
      </c>
      <c r="K107" t="s">
        <v>74</v>
      </c>
      <c r="L107" t="s">
        <v>74</v>
      </c>
      <c r="M107" t="s">
        <v>77</v>
      </c>
      <c r="N107" t="s">
        <v>334</v>
      </c>
      <c r="O107" t="s">
        <v>74</v>
      </c>
      <c r="P107" t="s">
        <v>74</v>
      </c>
      <c r="Q107" t="s">
        <v>74</v>
      </c>
      <c r="R107" t="s">
        <v>74</v>
      </c>
      <c r="S107" t="s">
        <v>74</v>
      </c>
      <c r="T107" t="s">
        <v>74</v>
      </c>
      <c r="U107" t="s">
        <v>1358</v>
      </c>
      <c r="V107" t="s">
        <v>74</v>
      </c>
      <c r="W107" t="s">
        <v>1359</v>
      </c>
      <c r="X107" t="s">
        <v>1360</v>
      </c>
      <c r="Y107" t="s">
        <v>1361</v>
      </c>
      <c r="Z107" t="s">
        <v>74</v>
      </c>
      <c r="AA107" t="s">
        <v>1362</v>
      </c>
      <c r="AB107" t="s">
        <v>1363</v>
      </c>
      <c r="AC107" t="s">
        <v>74</v>
      </c>
      <c r="AD107" t="s">
        <v>74</v>
      </c>
      <c r="AE107" t="s">
        <v>74</v>
      </c>
      <c r="AF107" t="s">
        <v>74</v>
      </c>
      <c r="AG107">
        <v>17</v>
      </c>
      <c r="AH107">
        <v>17</v>
      </c>
      <c r="AI107">
        <v>18</v>
      </c>
      <c r="AJ107">
        <v>0</v>
      </c>
      <c r="AK107">
        <v>0</v>
      </c>
      <c r="AL107" t="s">
        <v>214</v>
      </c>
      <c r="AM107" t="s">
        <v>215</v>
      </c>
      <c r="AN107" t="s">
        <v>216</v>
      </c>
      <c r="AO107" t="s">
        <v>830</v>
      </c>
      <c r="AP107" t="s">
        <v>74</v>
      </c>
      <c r="AQ107" t="s">
        <v>74</v>
      </c>
      <c r="AR107" t="s">
        <v>831</v>
      </c>
      <c r="AS107" t="s">
        <v>832</v>
      </c>
      <c r="AT107" t="s">
        <v>955</v>
      </c>
      <c r="AU107">
        <v>1991</v>
      </c>
      <c r="AV107">
        <v>11</v>
      </c>
      <c r="AW107">
        <v>4</v>
      </c>
      <c r="AX107" t="s">
        <v>74</v>
      </c>
      <c r="AY107" t="s">
        <v>74</v>
      </c>
      <c r="AZ107" t="s">
        <v>74</v>
      </c>
      <c r="BA107" t="s">
        <v>74</v>
      </c>
      <c r="BB107">
        <v>273</v>
      </c>
      <c r="BC107">
        <v>275</v>
      </c>
      <c r="BD107" t="s">
        <v>74</v>
      </c>
      <c r="BE107" t="s">
        <v>74</v>
      </c>
      <c r="BF107" t="s">
        <v>74</v>
      </c>
      <c r="BG107" t="s">
        <v>74</v>
      </c>
      <c r="BH107" t="s">
        <v>74</v>
      </c>
      <c r="BI107">
        <v>3</v>
      </c>
      <c r="BJ107" t="s">
        <v>833</v>
      </c>
      <c r="BK107" t="s">
        <v>97</v>
      </c>
      <c r="BL107" t="s">
        <v>438</v>
      </c>
      <c r="BM107" t="s">
        <v>1321</v>
      </c>
      <c r="BN107" t="s">
        <v>74</v>
      </c>
      <c r="BO107" t="s">
        <v>74</v>
      </c>
      <c r="BP107" t="s">
        <v>74</v>
      </c>
      <c r="BQ107" t="s">
        <v>74</v>
      </c>
      <c r="BR107" t="s">
        <v>100</v>
      </c>
      <c r="BS107" t="s">
        <v>1364</v>
      </c>
      <c r="BT107" t="str">
        <f>HYPERLINK("https%3A%2F%2Fwww.webofscience.com%2Fwos%2Fwoscc%2Ffull-record%2FWOS:A1991GC77900010","View Full Record in Web of Science")</f>
        <v>View Full Record in Web of Science</v>
      </c>
    </row>
    <row r="108" spans="1:72" x14ac:dyDescent="0.15">
      <c r="A108" t="s">
        <v>72</v>
      </c>
      <c r="B108" t="s">
        <v>1365</v>
      </c>
      <c r="C108" t="s">
        <v>74</v>
      </c>
      <c r="D108" t="s">
        <v>74</v>
      </c>
      <c r="E108" t="s">
        <v>74</v>
      </c>
      <c r="F108" t="s">
        <v>1365</v>
      </c>
      <c r="G108" t="s">
        <v>74</v>
      </c>
      <c r="H108" t="s">
        <v>74</v>
      </c>
      <c r="I108" t="s">
        <v>1366</v>
      </c>
      <c r="J108" t="s">
        <v>1367</v>
      </c>
      <c r="K108" t="s">
        <v>74</v>
      </c>
      <c r="L108" t="s">
        <v>74</v>
      </c>
      <c r="M108" t="s">
        <v>77</v>
      </c>
      <c r="N108" t="s">
        <v>261</v>
      </c>
      <c r="O108" t="s">
        <v>74</v>
      </c>
      <c r="P108" t="s">
        <v>74</v>
      </c>
      <c r="Q108" t="s">
        <v>74</v>
      </c>
      <c r="R108" t="s">
        <v>74</v>
      </c>
      <c r="S108" t="s">
        <v>74</v>
      </c>
      <c r="T108" t="s">
        <v>74</v>
      </c>
      <c r="U108" t="s">
        <v>1368</v>
      </c>
      <c r="V108" t="s">
        <v>1369</v>
      </c>
      <c r="W108" t="s">
        <v>74</v>
      </c>
      <c r="X108" t="s">
        <v>74</v>
      </c>
      <c r="Y108" t="s">
        <v>1370</v>
      </c>
      <c r="Z108" t="s">
        <v>74</v>
      </c>
      <c r="AA108" t="s">
        <v>74</v>
      </c>
      <c r="AB108" t="s">
        <v>74</v>
      </c>
      <c r="AC108" t="s">
        <v>74</v>
      </c>
      <c r="AD108" t="s">
        <v>74</v>
      </c>
      <c r="AE108" t="s">
        <v>74</v>
      </c>
      <c r="AF108" t="s">
        <v>74</v>
      </c>
      <c r="AG108">
        <v>113</v>
      </c>
      <c r="AH108">
        <v>14</v>
      </c>
      <c r="AI108">
        <v>14</v>
      </c>
      <c r="AJ108">
        <v>0</v>
      </c>
      <c r="AK108">
        <v>7</v>
      </c>
      <c r="AL108" t="s">
        <v>86</v>
      </c>
      <c r="AM108" t="s">
        <v>87</v>
      </c>
      <c r="AN108" t="s">
        <v>493</v>
      </c>
      <c r="AO108" t="s">
        <v>1371</v>
      </c>
      <c r="AP108" t="s">
        <v>74</v>
      </c>
      <c r="AQ108" t="s">
        <v>74</v>
      </c>
      <c r="AR108" t="s">
        <v>1372</v>
      </c>
      <c r="AS108" t="s">
        <v>1373</v>
      </c>
      <c r="AT108" t="s">
        <v>955</v>
      </c>
      <c r="AU108">
        <v>1991</v>
      </c>
      <c r="AV108">
        <v>29</v>
      </c>
      <c r="AW108">
        <v>3</v>
      </c>
      <c r="AX108" t="s">
        <v>74</v>
      </c>
      <c r="AY108" t="s">
        <v>74</v>
      </c>
      <c r="AZ108" t="s">
        <v>74</v>
      </c>
      <c r="BA108" t="s">
        <v>74</v>
      </c>
      <c r="BB108">
        <v>433</v>
      </c>
      <c r="BC108">
        <v>455</v>
      </c>
      <c r="BD108" t="s">
        <v>74</v>
      </c>
      <c r="BE108" t="s">
        <v>1374</v>
      </c>
      <c r="BF108" t="str">
        <f>HYPERLINK("http://dx.doi.org/10.1029/91RG00784","http://dx.doi.org/10.1029/91RG00784")</f>
        <v>http://dx.doi.org/10.1029/91RG00784</v>
      </c>
      <c r="BG108" t="s">
        <v>74</v>
      </c>
      <c r="BH108" t="s">
        <v>74</v>
      </c>
      <c r="BI108">
        <v>23</v>
      </c>
      <c r="BJ108" t="s">
        <v>170</v>
      </c>
      <c r="BK108" t="s">
        <v>97</v>
      </c>
      <c r="BL108" t="s">
        <v>170</v>
      </c>
      <c r="BM108" t="s">
        <v>1375</v>
      </c>
      <c r="BN108" t="s">
        <v>74</v>
      </c>
      <c r="BO108" t="s">
        <v>1376</v>
      </c>
      <c r="BP108" t="s">
        <v>74</v>
      </c>
      <c r="BQ108" t="s">
        <v>74</v>
      </c>
      <c r="BR108" t="s">
        <v>100</v>
      </c>
      <c r="BS108" t="s">
        <v>1377</v>
      </c>
      <c r="BT108" t="str">
        <f>HYPERLINK("https%3A%2F%2Fwww.webofscience.com%2Fwos%2Fwoscc%2Ffull-record%2FWOS:A1991GB09500006","View Full Record in Web of Science")</f>
        <v>View Full Record in Web of Science</v>
      </c>
    </row>
    <row r="109" spans="1:72" x14ac:dyDescent="0.15">
      <c r="A109" t="s">
        <v>72</v>
      </c>
      <c r="B109" t="s">
        <v>1378</v>
      </c>
      <c r="C109" t="s">
        <v>74</v>
      </c>
      <c r="D109" t="s">
        <v>74</v>
      </c>
      <c r="E109" t="s">
        <v>74</v>
      </c>
      <c r="F109" t="s">
        <v>1378</v>
      </c>
      <c r="G109" t="s">
        <v>74</v>
      </c>
      <c r="H109" t="s">
        <v>74</v>
      </c>
      <c r="I109" t="s">
        <v>1379</v>
      </c>
      <c r="J109" t="s">
        <v>1380</v>
      </c>
      <c r="K109" t="s">
        <v>74</v>
      </c>
      <c r="L109" t="s">
        <v>74</v>
      </c>
      <c r="M109" t="s">
        <v>77</v>
      </c>
      <c r="N109" t="s">
        <v>78</v>
      </c>
      <c r="O109" t="s">
        <v>74</v>
      </c>
      <c r="P109" t="s">
        <v>74</v>
      </c>
      <c r="Q109" t="s">
        <v>74</v>
      </c>
      <c r="R109" t="s">
        <v>74</v>
      </c>
      <c r="S109" t="s">
        <v>74</v>
      </c>
      <c r="T109" t="s">
        <v>74</v>
      </c>
      <c r="U109" t="s">
        <v>1381</v>
      </c>
      <c r="V109" t="s">
        <v>74</v>
      </c>
      <c r="W109" t="s">
        <v>1382</v>
      </c>
      <c r="X109" t="s">
        <v>1383</v>
      </c>
      <c r="Y109" t="s">
        <v>1384</v>
      </c>
      <c r="Z109" t="s">
        <v>74</v>
      </c>
      <c r="AA109" t="s">
        <v>74</v>
      </c>
      <c r="AB109" t="s">
        <v>74</v>
      </c>
      <c r="AC109" t="s">
        <v>74</v>
      </c>
      <c r="AD109" t="s">
        <v>74</v>
      </c>
      <c r="AE109" t="s">
        <v>74</v>
      </c>
      <c r="AF109" t="s">
        <v>74</v>
      </c>
      <c r="AG109">
        <v>29</v>
      </c>
      <c r="AH109">
        <v>5</v>
      </c>
      <c r="AI109">
        <v>5</v>
      </c>
      <c r="AJ109">
        <v>0</v>
      </c>
      <c r="AK109">
        <v>1</v>
      </c>
      <c r="AL109" t="s">
        <v>1385</v>
      </c>
      <c r="AM109" t="s">
        <v>1386</v>
      </c>
      <c r="AN109" t="s">
        <v>1387</v>
      </c>
      <c r="AO109" t="s">
        <v>1388</v>
      </c>
      <c r="AP109" t="s">
        <v>74</v>
      </c>
      <c r="AQ109" t="s">
        <v>74</v>
      </c>
      <c r="AR109" t="s">
        <v>1389</v>
      </c>
      <c r="AS109" t="s">
        <v>1390</v>
      </c>
      <c r="AT109" t="s">
        <v>955</v>
      </c>
      <c r="AU109">
        <v>1991</v>
      </c>
      <c r="AV109">
        <v>87</v>
      </c>
      <c r="AW109">
        <v>8</v>
      </c>
      <c r="AX109" t="s">
        <v>74</v>
      </c>
      <c r="AY109" t="s">
        <v>74</v>
      </c>
      <c r="AZ109" t="s">
        <v>74</v>
      </c>
      <c r="BA109" t="s">
        <v>74</v>
      </c>
      <c r="BB109">
        <v>346</v>
      </c>
      <c r="BC109">
        <v>349</v>
      </c>
      <c r="BD109" t="s">
        <v>74</v>
      </c>
      <c r="BE109" t="s">
        <v>74</v>
      </c>
      <c r="BF109" t="s">
        <v>74</v>
      </c>
      <c r="BG109" t="s">
        <v>74</v>
      </c>
      <c r="BH109" t="s">
        <v>74</v>
      </c>
      <c r="BI109">
        <v>4</v>
      </c>
      <c r="BJ109" t="s">
        <v>117</v>
      </c>
      <c r="BK109" t="s">
        <v>97</v>
      </c>
      <c r="BL109" t="s">
        <v>118</v>
      </c>
      <c r="BM109" t="s">
        <v>1391</v>
      </c>
      <c r="BN109" t="s">
        <v>74</v>
      </c>
      <c r="BO109" t="s">
        <v>74</v>
      </c>
      <c r="BP109" t="s">
        <v>74</v>
      </c>
      <c r="BQ109" t="s">
        <v>74</v>
      </c>
      <c r="BR109" t="s">
        <v>100</v>
      </c>
      <c r="BS109" t="s">
        <v>1392</v>
      </c>
      <c r="BT109" t="str">
        <f>HYPERLINK("https%3A%2F%2Fwww.webofscience.com%2Fwos%2Fwoscc%2Ffull-record%2FWOS:A1991GG31100001","View Full Record in Web of Science")</f>
        <v>View Full Record in Web of Science</v>
      </c>
    </row>
    <row r="110" spans="1:72" x14ac:dyDescent="0.15">
      <c r="A110" t="s">
        <v>72</v>
      </c>
      <c r="B110" t="s">
        <v>1393</v>
      </c>
      <c r="C110" t="s">
        <v>74</v>
      </c>
      <c r="D110" t="s">
        <v>74</v>
      </c>
      <c r="E110" t="s">
        <v>74</v>
      </c>
      <c r="F110" t="s">
        <v>1393</v>
      </c>
      <c r="G110" t="s">
        <v>74</v>
      </c>
      <c r="H110" t="s">
        <v>74</v>
      </c>
      <c r="I110" t="s">
        <v>1394</v>
      </c>
      <c r="J110" t="s">
        <v>1395</v>
      </c>
      <c r="K110" t="s">
        <v>74</v>
      </c>
      <c r="L110" t="s">
        <v>74</v>
      </c>
      <c r="M110" t="s">
        <v>77</v>
      </c>
      <c r="N110" t="s">
        <v>401</v>
      </c>
      <c r="O110" t="s">
        <v>1396</v>
      </c>
      <c r="P110" t="s">
        <v>1397</v>
      </c>
      <c r="Q110" t="s">
        <v>1398</v>
      </c>
      <c r="R110" t="s">
        <v>74</v>
      </c>
      <c r="S110" t="s">
        <v>74</v>
      </c>
      <c r="T110" t="s">
        <v>74</v>
      </c>
      <c r="U110" t="s">
        <v>1399</v>
      </c>
      <c r="V110" t="s">
        <v>1400</v>
      </c>
      <c r="W110" t="s">
        <v>1401</v>
      </c>
      <c r="X110" t="s">
        <v>1402</v>
      </c>
      <c r="Y110" t="s">
        <v>1403</v>
      </c>
      <c r="Z110" t="s">
        <v>74</v>
      </c>
      <c r="AA110" t="s">
        <v>74</v>
      </c>
      <c r="AB110" t="s">
        <v>74</v>
      </c>
      <c r="AC110" t="s">
        <v>74</v>
      </c>
      <c r="AD110" t="s">
        <v>74</v>
      </c>
      <c r="AE110" t="s">
        <v>74</v>
      </c>
      <c r="AF110" t="s">
        <v>74</v>
      </c>
      <c r="AG110">
        <v>15</v>
      </c>
      <c r="AH110">
        <v>19</v>
      </c>
      <c r="AI110">
        <v>20</v>
      </c>
      <c r="AJ110">
        <v>2</v>
      </c>
      <c r="AK110">
        <v>7</v>
      </c>
      <c r="AL110" t="s">
        <v>234</v>
      </c>
      <c r="AM110" t="s">
        <v>235</v>
      </c>
      <c r="AN110" t="s">
        <v>236</v>
      </c>
      <c r="AO110" t="s">
        <v>1404</v>
      </c>
      <c r="AP110" t="s">
        <v>74</v>
      </c>
      <c r="AQ110" t="s">
        <v>74</v>
      </c>
      <c r="AR110" t="s">
        <v>1405</v>
      </c>
      <c r="AS110" t="s">
        <v>1406</v>
      </c>
      <c r="AT110" t="s">
        <v>955</v>
      </c>
      <c r="AU110">
        <v>1991</v>
      </c>
      <c r="AV110" t="s">
        <v>1407</v>
      </c>
      <c r="AW110" t="s">
        <v>74</v>
      </c>
      <c r="AX110" t="s">
        <v>74</v>
      </c>
      <c r="AY110" t="s">
        <v>74</v>
      </c>
      <c r="AZ110" t="s">
        <v>74</v>
      </c>
      <c r="BA110" t="s">
        <v>74</v>
      </c>
      <c r="BB110">
        <v>713</v>
      </c>
      <c r="BC110">
        <v>722</v>
      </c>
      <c r="BD110" t="s">
        <v>74</v>
      </c>
      <c r="BE110" t="s">
        <v>74</v>
      </c>
      <c r="BF110" t="s">
        <v>74</v>
      </c>
      <c r="BG110" t="s">
        <v>74</v>
      </c>
      <c r="BH110" t="s">
        <v>74</v>
      </c>
      <c r="BI110">
        <v>10</v>
      </c>
      <c r="BJ110" t="s">
        <v>1408</v>
      </c>
      <c r="BK110" t="s">
        <v>417</v>
      </c>
      <c r="BL110" t="s">
        <v>1409</v>
      </c>
      <c r="BM110" t="s">
        <v>1410</v>
      </c>
      <c r="BN110" t="s">
        <v>74</v>
      </c>
      <c r="BO110" t="s">
        <v>74</v>
      </c>
      <c r="BP110" t="s">
        <v>74</v>
      </c>
      <c r="BQ110" t="s">
        <v>74</v>
      </c>
      <c r="BR110" t="s">
        <v>100</v>
      </c>
      <c r="BS110" t="s">
        <v>1411</v>
      </c>
      <c r="BT110" t="str">
        <f>HYPERLINK("https%3A%2F%2Fwww.webofscience.com%2Fwos%2Fwoscc%2Ffull-record%2FWOS:A1991GP12100074","View Full Record in Web of Science")</f>
        <v>View Full Record in Web of Science</v>
      </c>
    </row>
    <row r="111" spans="1:72" x14ac:dyDescent="0.15">
      <c r="A111" t="s">
        <v>72</v>
      </c>
      <c r="B111" t="s">
        <v>1412</v>
      </c>
      <c r="C111" t="s">
        <v>74</v>
      </c>
      <c r="D111" t="s">
        <v>74</v>
      </c>
      <c r="E111" t="s">
        <v>74</v>
      </c>
      <c r="F111" t="s">
        <v>1412</v>
      </c>
      <c r="G111" t="s">
        <v>74</v>
      </c>
      <c r="H111" t="s">
        <v>74</v>
      </c>
      <c r="I111" t="s">
        <v>1413</v>
      </c>
      <c r="J111" t="s">
        <v>1414</v>
      </c>
      <c r="K111" t="s">
        <v>74</v>
      </c>
      <c r="L111" t="s">
        <v>74</v>
      </c>
      <c r="M111" t="s">
        <v>472</v>
      </c>
      <c r="N111" t="s">
        <v>334</v>
      </c>
      <c r="O111" t="s">
        <v>74</v>
      </c>
      <c r="P111" t="s">
        <v>74</v>
      </c>
      <c r="Q111" t="s">
        <v>74</v>
      </c>
      <c r="R111" t="s">
        <v>74</v>
      </c>
      <c r="S111" t="s">
        <v>74</v>
      </c>
      <c r="T111" t="s">
        <v>74</v>
      </c>
      <c r="U111" t="s">
        <v>1415</v>
      </c>
      <c r="V111" t="s">
        <v>1416</v>
      </c>
      <c r="W111" t="s">
        <v>74</v>
      </c>
      <c r="X111" t="s">
        <v>74</v>
      </c>
      <c r="Y111" t="s">
        <v>1417</v>
      </c>
      <c r="Z111" t="s">
        <v>74</v>
      </c>
      <c r="AA111" t="s">
        <v>74</v>
      </c>
      <c r="AB111" t="s">
        <v>74</v>
      </c>
      <c r="AC111" t="s">
        <v>74</v>
      </c>
      <c r="AD111" t="s">
        <v>74</v>
      </c>
      <c r="AE111" t="s">
        <v>74</v>
      </c>
      <c r="AF111" t="s">
        <v>74</v>
      </c>
      <c r="AG111">
        <v>5</v>
      </c>
      <c r="AH111">
        <v>2</v>
      </c>
      <c r="AI111">
        <v>2</v>
      </c>
      <c r="AJ111">
        <v>0</v>
      </c>
      <c r="AK111">
        <v>0</v>
      </c>
      <c r="AL111" t="s">
        <v>475</v>
      </c>
      <c r="AM111" t="s">
        <v>476</v>
      </c>
      <c r="AN111" t="s">
        <v>477</v>
      </c>
      <c r="AO111" t="s">
        <v>1418</v>
      </c>
      <c r="AP111" t="s">
        <v>74</v>
      </c>
      <c r="AQ111" t="s">
        <v>74</v>
      </c>
      <c r="AR111" t="s">
        <v>1419</v>
      </c>
      <c r="AS111" t="s">
        <v>1420</v>
      </c>
      <c r="AT111" t="s">
        <v>955</v>
      </c>
      <c r="AU111">
        <v>1991</v>
      </c>
      <c r="AV111">
        <v>70</v>
      </c>
      <c r="AW111">
        <v>8</v>
      </c>
      <c r="AX111" t="s">
        <v>74</v>
      </c>
      <c r="AY111" t="s">
        <v>74</v>
      </c>
      <c r="AZ111" t="s">
        <v>74</v>
      </c>
      <c r="BA111" t="s">
        <v>74</v>
      </c>
      <c r="BB111">
        <v>153</v>
      </c>
      <c r="BC111">
        <v>155</v>
      </c>
      <c r="BD111" t="s">
        <v>74</v>
      </c>
      <c r="BE111" t="s">
        <v>74</v>
      </c>
      <c r="BF111" t="s">
        <v>74</v>
      </c>
      <c r="BG111" t="s">
        <v>74</v>
      </c>
      <c r="BH111" t="s">
        <v>74</v>
      </c>
      <c r="BI111">
        <v>3</v>
      </c>
      <c r="BJ111" t="s">
        <v>677</v>
      </c>
      <c r="BK111" t="s">
        <v>97</v>
      </c>
      <c r="BL111" t="s">
        <v>677</v>
      </c>
      <c r="BM111" t="s">
        <v>1421</v>
      </c>
      <c r="BN111" t="s">
        <v>74</v>
      </c>
      <c r="BO111" t="s">
        <v>74</v>
      </c>
      <c r="BP111" t="s">
        <v>74</v>
      </c>
      <c r="BQ111" t="s">
        <v>74</v>
      </c>
      <c r="BR111" t="s">
        <v>100</v>
      </c>
      <c r="BS111" t="s">
        <v>1422</v>
      </c>
      <c r="BT111" t="str">
        <f>HYPERLINK("https%3A%2F%2Fwww.webofscience.com%2Fwos%2Fwoscc%2Ffull-record%2FWOS:A1991GV25800022","View Full Record in Web of Science")</f>
        <v>View Full Record in Web of Science</v>
      </c>
    </row>
    <row r="112" spans="1:72" x14ac:dyDescent="0.15">
      <c r="A112" t="s">
        <v>72</v>
      </c>
      <c r="B112" t="s">
        <v>1423</v>
      </c>
      <c r="C112" t="s">
        <v>74</v>
      </c>
      <c r="D112" t="s">
        <v>74</v>
      </c>
      <c r="E112" t="s">
        <v>74</v>
      </c>
      <c r="F112" t="s">
        <v>1423</v>
      </c>
      <c r="G112" t="s">
        <v>74</v>
      </c>
      <c r="H112" t="s">
        <v>74</v>
      </c>
      <c r="I112" t="s">
        <v>1424</v>
      </c>
      <c r="J112" t="s">
        <v>1425</v>
      </c>
      <c r="K112" t="s">
        <v>74</v>
      </c>
      <c r="L112" t="s">
        <v>74</v>
      </c>
      <c r="M112" t="s">
        <v>77</v>
      </c>
      <c r="N112" t="s">
        <v>78</v>
      </c>
      <c r="O112" t="s">
        <v>74</v>
      </c>
      <c r="P112" t="s">
        <v>74</v>
      </c>
      <c r="Q112" t="s">
        <v>74</v>
      </c>
      <c r="R112" t="s">
        <v>74</v>
      </c>
      <c r="S112" t="s">
        <v>74</v>
      </c>
      <c r="T112" t="s">
        <v>74</v>
      </c>
      <c r="U112" t="s">
        <v>1426</v>
      </c>
      <c r="V112" t="s">
        <v>1427</v>
      </c>
      <c r="W112" t="s">
        <v>1428</v>
      </c>
      <c r="X112" t="s">
        <v>1429</v>
      </c>
      <c r="Y112" t="s">
        <v>1430</v>
      </c>
      <c r="Z112" t="s">
        <v>74</v>
      </c>
      <c r="AA112" t="s">
        <v>74</v>
      </c>
      <c r="AB112" t="s">
        <v>74</v>
      </c>
      <c r="AC112" t="s">
        <v>74</v>
      </c>
      <c r="AD112" t="s">
        <v>74</v>
      </c>
      <c r="AE112" t="s">
        <v>74</v>
      </c>
      <c r="AF112" t="s">
        <v>74</v>
      </c>
      <c r="AG112">
        <v>64</v>
      </c>
      <c r="AH112">
        <v>13</v>
      </c>
      <c r="AI112">
        <v>14</v>
      </c>
      <c r="AJ112">
        <v>0</v>
      </c>
      <c r="AK112">
        <v>4</v>
      </c>
      <c r="AL112" t="s">
        <v>86</v>
      </c>
      <c r="AM112" t="s">
        <v>87</v>
      </c>
      <c r="AN112" t="s">
        <v>88</v>
      </c>
      <c r="AO112" t="s">
        <v>1431</v>
      </c>
      <c r="AP112" t="s">
        <v>74</v>
      </c>
      <c r="AQ112" t="s">
        <v>74</v>
      </c>
      <c r="AR112" t="s">
        <v>1432</v>
      </c>
      <c r="AS112" t="s">
        <v>74</v>
      </c>
      <c r="AT112" t="s">
        <v>1433</v>
      </c>
      <c r="AU112">
        <v>1991</v>
      </c>
      <c r="AV112">
        <v>96</v>
      </c>
      <c r="AW112" t="s">
        <v>1434</v>
      </c>
      <c r="AX112" t="s">
        <v>74</v>
      </c>
      <c r="AY112" t="s">
        <v>74</v>
      </c>
      <c r="AZ112" t="s">
        <v>74</v>
      </c>
      <c r="BA112" t="s">
        <v>74</v>
      </c>
      <c r="BB112">
        <v>13609</v>
      </c>
      <c r="BC112">
        <v>13627</v>
      </c>
      <c r="BD112" t="s">
        <v>74</v>
      </c>
      <c r="BE112" t="s">
        <v>1435</v>
      </c>
      <c r="BF112" t="str">
        <f>HYPERLINK("http://dx.doi.org/10.1029/91JB00598","http://dx.doi.org/10.1029/91JB00598")</f>
        <v>http://dx.doi.org/10.1029/91JB00598</v>
      </c>
      <c r="BG112" t="s">
        <v>74</v>
      </c>
      <c r="BH112" t="s">
        <v>74</v>
      </c>
      <c r="BI112">
        <v>19</v>
      </c>
      <c r="BJ112" t="s">
        <v>380</v>
      </c>
      <c r="BK112" t="s">
        <v>97</v>
      </c>
      <c r="BL112" t="s">
        <v>381</v>
      </c>
      <c r="BM112" t="s">
        <v>1436</v>
      </c>
      <c r="BN112" t="s">
        <v>74</v>
      </c>
      <c r="BO112" t="s">
        <v>74</v>
      </c>
      <c r="BP112" t="s">
        <v>74</v>
      </c>
      <c r="BQ112" t="s">
        <v>74</v>
      </c>
      <c r="BR112" t="s">
        <v>100</v>
      </c>
      <c r="BS112" t="s">
        <v>1437</v>
      </c>
      <c r="BT112" t="str">
        <f>HYPERLINK("https%3A%2F%2Fwww.webofscience.com%2Fwos%2Fwoscc%2Ffull-record%2FWOS:A1991FY29800023","View Full Record in Web of Science")</f>
        <v>View Full Record in Web of Science</v>
      </c>
    </row>
    <row r="113" spans="1:72" x14ac:dyDescent="0.15">
      <c r="A113" t="s">
        <v>72</v>
      </c>
      <c r="B113" t="s">
        <v>1438</v>
      </c>
      <c r="C113" t="s">
        <v>74</v>
      </c>
      <c r="D113" t="s">
        <v>74</v>
      </c>
      <c r="E113" t="s">
        <v>74</v>
      </c>
      <c r="F113" t="s">
        <v>1438</v>
      </c>
      <c r="G113" t="s">
        <v>74</v>
      </c>
      <c r="H113" t="s">
        <v>74</v>
      </c>
      <c r="I113" t="s">
        <v>1439</v>
      </c>
      <c r="J113" t="s">
        <v>176</v>
      </c>
      <c r="K113" t="s">
        <v>74</v>
      </c>
      <c r="L113" t="s">
        <v>74</v>
      </c>
      <c r="M113" t="s">
        <v>77</v>
      </c>
      <c r="N113" t="s">
        <v>177</v>
      </c>
      <c r="O113" t="s">
        <v>74</v>
      </c>
      <c r="P113" t="s">
        <v>74</v>
      </c>
      <c r="Q113" t="s">
        <v>74</v>
      </c>
      <c r="R113" t="s">
        <v>74</v>
      </c>
      <c r="S113" t="s">
        <v>74</v>
      </c>
      <c r="T113" t="s">
        <v>74</v>
      </c>
      <c r="U113" t="s">
        <v>74</v>
      </c>
      <c r="V113" t="s">
        <v>74</v>
      </c>
      <c r="W113" t="s">
        <v>74</v>
      </c>
      <c r="X113" t="s">
        <v>74</v>
      </c>
      <c r="Y113" t="s">
        <v>74</v>
      </c>
      <c r="Z113" t="s">
        <v>74</v>
      </c>
      <c r="AA113" t="s">
        <v>74</v>
      </c>
      <c r="AB113" t="s">
        <v>74</v>
      </c>
      <c r="AC113" t="s">
        <v>74</v>
      </c>
      <c r="AD113" t="s">
        <v>74</v>
      </c>
      <c r="AE113" t="s">
        <v>74</v>
      </c>
      <c r="AF113" t="s">
        <v>74</v>
      </c>
      <c r="AG113">
        <v>0</v>
      </c>
      <c r="AH113">
        <v>0</v>
      </c>
      <c r="AI113">
        <v>0</v>
      </c>
      <c r="AJ113">
        <v>0</v>
      </c>
      <c r="AK113">
        <v>0</v>
      </c>
      <c r="AL113" t="s">
        <v>1440</v>
      </c>
      <c r="AM113" t="s">
        <v>111</v>
      </c>
      <c r="AN113" t="s">
        <v>1441</v>
      </c>
      <c r="AO113" t="s">
        <v>181</v>
      </c>
      <c r="AP113" t="s">
        <v>74</v>
      </c>
      <c r="AQ113" t="s">
        <v>74</v>
      </c>
      <c r="AR113" t="s">
        <v>182</v>
      </c>
      <c r="AS113" t="s">
        <v>183</v>
      </c>
      <c r="AT113" t="s">
        <v>1442</v>
      </c>
      <c r="AU113">
        <v>1991</v>
      </c>
      <c r="AV113">
        <v>131</v>
      </c>
      <c r="AW113">
        <v>1779</v>
      </c>
      <c r="AX113" t="s">
        <v>74</v>
      </c>
      <c r="AY113" t="s">
        <v>74</v>
      </c>
      <c r="AZ113" t="s">
        <v>74</v>
      </c>
      <c r="BA113" t="s">
        <v>74</v>
      </c>
      <c r="BB113">
        <v>13</v>
      </c>
      <c r="BC113">
        <v>13</v>
      </c>
      <c r="BD113" t="s">
        <v>74</v>
      </c>
      <c r="BE113" t="s">
        <v>74</v>
      </c>
      <c r="BF113" t="s">
        <v>74</v>
      </c>
      <c r="BG113" t="s">
        <v>74</v>
      </c>
      <c r="BH113" t="s">
        <v>74</v>
      </c>
      <c r="BI113">
        <v>1</v>
      </c>
      <c r="BJ113" t="s">
        <v>117</v>
      </c>
      <c r="BK113" t="s">
        <v>97</v>
      </c>
      <c r="BL113" t="s">
        <v>118</v>
      </c>
      <c r="BM113" t="s">
        <v>1443</v>
      </c>
      <c r="BN113" t="s">
        <v>74</v>
      </c>
      <c r="BO113" t="s">
        <v>74</v>
      </c>
      <c r="BP113" t="s">
        <v>74</v>
      </c>
      <c r="BQ113" t="s">
        <v>74</v>
      </c>
      <c r="BR113" t="s">
        <v>100</v>
      </c>
      <c r="BS113" t="s">
        <v>1444</v>
      </c>
      <c r="BT113" t="str">
        <f>HYPERLINK("https%3A%2F%2Fwww.webofscience.com%2Fwos%2Fwoscc%2Ffull-record%2FWOS:A1991FY82500011","View Full Record in Web of Science")</f>
        <v>View Full Record in Web of Science</v>
      </c>
    </row>
    <row r="114" spans="1:72" x14ac:dyDescent="0.15">
      <c r="A114" t="s">
        <v>72</v>
      </c>
      <c r="B114" t="s">
        <v>1445</v>
      </c>
      <c r="C114" t="s">
        <v>74</v>
      </c>
      <c r="D114" t="s">
        <v>74</v>
      </c>
      <c r="E114" t="s">
        <v>74</v>
      </c>
      <c r="F114" t="s">
        <v>1445</v>
      </c>
      <c r="G114" t="s">
        <v>74</v>
      </c>
      <c r="H114" t="s">
        <v>74</v>
      </c>
      <c r="I114" t="s">
        <v>1446</v>
      </c>
      <c r="J114" t="s">
        <v>76</v>
      </c>
      <c r="K114" t="s">
        <v>74</v>
      </c>
      <c r="L114" t="s">
        <v>74</v>
      </c>
      <c r="M114" t="s">
        <v>77</v>
      </c>
      <c r="N114" t="s">
        <v>78</v>
      </c>
      <c r="O114" t="s">
        <v>74</v>
      </c>
      <c r="P114" t="s">
        <v>74</v>
      </c>
      <c r="Q114" t="s">
        <v>74</v>
      </c>
      <c r="R114" t="s">
        <v>74</v>
      </c>
      <c r="S114" t="s">
        <v>74</v>
      </c>
      <c r="T114" t="s">
        <v>74</v>
      </c>
      <c r="U114" t="s">
        <v>1447</v>
      </c>
      <c r="V114" t="s">
        <v>1448</v>
      </c>
      <c r="W114" t="s">
        <v>74</v>
      </c>
      <c r="X114" t="s">
        <v>74</v>
      </c>
      <c r="Y114" t="s">
        <v>1449</v>
      </c>
      <c r="Z114" t="s">
        <v>74</v>
      </c>
      <c r="AA114" t="s">
        <v>74</v>
      </c>
      <c r="AB114" t="s">
        <v>74</v>
      </c>
      <c r="AC114" t="s">
        <v>74</v>
      </c>
      <c r="AD114" t="s">
        <v>74</v>
      </c>
      <c r="AE114" t="s">
        <v>74</v>
      </c>
      <c r="AF114" t="s">
        <v>74</v>
      </c>
      <c r="AG114">
        <v>36</v>
      </c>
      <c r="AH114">
        <v>15</v>
      </c>
      <c r="AI114">
        <v>15</v>
      </c>
      <c r="AJ114">
        <v>0</v>
      </c>
      <c r="AK114">
        <v>1</v>
      </c>
      <c r="AL114" t="s">
        <v>86</v>
      </c>
      <c r="AM114" t="s">
        <v>87</v>
      </c>
      <c r="AN114" t="s">
        <v>88</v>
      </c>
      <c r="AO114" t="s">
        <v>89</v>
      </c>
      <c r="AP114" t="s">
        <v>74</v>
      </c>
      <c r="AQ114" t="s">
        <v>74</v>
      </c>
      <c r="AR114" t="s">
        <v>91</v>
      </c>
      <c r="AS114" t="s">
        <v>92</v>
      </c>
      <c r="AT114" t="s">
        <v>1450</v>
      </c>
      <c r="AU114">
        <v>1991</v>
      </c>
      <c r="AV114">
        <v>96</v>
      </c>
      <c r="AW114" t="s">
        <v>1451</v>
      </c>
      <c r="AX114" t="s">
        <v>74</v>
      </c>
      <c r="AY114" t="s">
        <v>74</v>
      </c>
      <c r="AZ114" t="s">
        <v>74</v>
      </c>
      <c r="BA114" t="s">
        <v>74</v>
      </c>
      <c r="BB114">
        <v>12893</v>
      </c>
      <c r="BC114">
        <v>12911</v>
      </c>
      <c r="BD114" t="s">
        <v>74</v>
      </c>
      <c r="BE114" t="s">
        <v>1452</v>
      </c>
      <c r="BF114" t="str">
        <f>HYPERLINK("http://dx.doi.org/10.1029/91JD00477","http://dx.doi.org/10.1029/91JD00477")</f>
        <v>http://dx.doi.org/10.1029/91JD00477</v>
      </c>
      <c r="BG114" t="s">
        <v>74</v>
      </c>
      <c r="BH114" t="s">
        <v>74</v>
      </c>
      <c r="BI114">
        <v>19</v>
      </c>
      <c r="BJ114" t="s">
        <v>96</v>
      </c>
      <c r="BK114" t="s">
        <v>97</v>
      </c>
      <c r="BL114" t="s">
        <v>96</v>
      </c>
      <c r="BM114" t="s">
        <v>1453</v>
      </c>
      <c r="BN114" t="s">
        <v>74</v>
      </c>
      <c r="BO114" t="s">
        <v>74</v>
      </c>
      <c r="BP114" t="s">
        <v>74</v>
      </c>
      <c r="BQ114" t="s">
        <v>74</v>
      </c>
      <c r="BR114" t="s">
        <v>100</v>
      </c>
      <c r="BS114" t="s">
        <v>1454</v>
      </c>
      <c r="BT114" t="str">
        <f>HYPERLINK("https%3A%2F%2Fwww.webofscience.com%2Fwos%2Fwoscc%2Ffull-record%2FWOS:A1991FY19100005","View Full Record in Web of Science")</f>
        <v>View Full Record in Web of Science</v>
      </c>
    </row>
    <row r="115" spans="1:72" x14ac:dyDescent="0.15">
      <c r="A115" t="s">
        <v>72</v>
      </c>
      <c r="B115" t="s">
        <v>1455</v>
      </c>
      <c r="C115" t="s">
        <v>74</v>
      </c>
      <c r="D115" t="s">
        <v>74</v>
      </c>
      <c r="E115" t="s">
        <v>74</v>
      </c>
      <c r="F115" t="s">
        <v>1455</v>
      </c>
      <c r="G115" t="s">
        <v>74</v>
      </c>
      <c r="H115" t="s">
        <v>74</v>
      </c>
      <c r="I115" t="s">
        <v>1456</v>
      </c>
      <c r="J115" t="s">
        <v>76</v>
      </c>
      <c r="K115" t="s">
        <v>74</v>
      </c>
      <c r="L115" t="s">
        <v>74</v>
      </c>
      <c r="M115" t="s">
        <v>77</v>
      </c>
      <c r="N115" t="s">
        <v>78</v>
      </c>
      <c r="O115" t="s">
        <v>74</v>
      </c>
      <c r="P115" t="s">
        <v>74</v>
      </c>
      <c r="Q115" t="s">
        <v>74</v>
      </c>
      <c r="R115" t="s">
        <v>74</v>
      </c>
      <c r="S115" t="s">
        <v>74</v>
      </c>
      <c r="T115" t="s">
        <v>74</v>
      </c>
      <c r="U115" t="s">
        <v>1457</v>
      </c>
      <c r="V115" t="s">
        <v>1458</v>
      </c>
      <c r="W115" t="s">
        <v>1459</v>
      </c>
      <c r="X115" t="s">
        <v>827</v>
      </c>
      <c r="Y115" t="s">
        <v>1460</v>
      </c>
      <c r="Z115" t="s">
        <v>74</v>
      </c>
      <c r="AA115" t="s">
        <v>74</v>
      </c>
      <c r="AB115" t="s">
        <v>74</v>
      </c>
      <c r="AC115" t="s">
        <v>74</v>
      </c>
      <c r="AD115" t="s">
        <v>74</v>
      </c>
      <c r="AE115" t="s">
        <v>74</v>
      </c>
      <c r="AF115" t="s">
        <v>74</v>
      </c>
      <c r="AG115">
        <v>12</v>
      </c>
      <c r="AH115">
        <v>11</v>
      </c>
      <c r="AI115">
        <v>11</v>
      </c>
      <c r="AJ115">
        <v>0</v>
      </c>
      <c r="AK115">
        <v>4</v>
      </c>
      <c r="AL115" t="s">
        <v>86</v>
      </c>
      <c r="AM115" t="s">
        <v>87</v>
      </c>
      <c r="AN115" t="s">
        <v>88</v>
      </c>
      <c r="AO115" t="s">
        <v>89</v>
      </c>
      <c r="AP115" t="s">
        <v>74</v>
      </c>
      <c r="AQ115" t="s">
        <v>74</v>
      </c>
      <c r="AR115" t="s">
        <v>91</v>
      </c>
      <c r="AS115" t="s">
        <v>92</v>
      </c>
      <c r="AT115" t="s">
        <v>1450</v>
      </c>
      <c r="AU115">
        <v>1991</v>
      </c>
      <c r="AV115">
        <v>96</v>
      </c>
      <c r="AW115" t="s">
        <v>1451</v>
      </c>
      <c r="AX115" t="s">
        <v>74</v>
      </c>
      <c r="AY115" t="s">
        <v>74</v>
      </c>
      <c r="AZ115" t="s">
        <v>74</v>
      </c>
      <c r="BA115" t="s">
        <v>74</v>
      </c>
      <c r="BB115">
        <v>12975</v>
      </c>
      <c r="BC115">
        <v>12987</v>
      </c>
      <c r="BD115" t="s">
        <v>74</v>
      </c>
      <c r="BE115" t="s">
        <v>1461</v>
      </c>
      <c r="BF115" t="str">
        <f>HYPERLINK("http://dx.doi.org/10.1029/91JD00776","http://dx.doi.org/10.1029/91JD00776")</f>
        <v>http://dx.doi.org/10.1029/91JD00776</v>
      </c>
      <c r="BG115" t="s">
        <v>74</v>
      </c>
      <c r="BH115" t="s">
        <v>74</v>
      </c>
      <c r="BI115">
        <v>13</v>
      </c>
      <c r="BJ115" t="s">
        <v>96</v>
      </c>
      <c r="BK115" t="s">
        <v>97</v>
      </c>
      <c r="BL115" t="s">
        <v>96</v>
      </c>
      <c r="BM115" t="s">
        <v>1453</v>
      </c>
      <c r="BN115" t="s">
        <v>74</v>
      </c>
      <c r="BO115" t="s">
        <v>1376</v>
      </c>
      <c r="BP115" t="s">
        <v>74</v>
      </c>
      <c r="BQ115" t="s">
        <v>74</v>
      </c>
      <c r="BR115" t="s">
        <v>100</v>
      </c>
      <c r="BS115" t="s">
        <v>1462</v>
      </c>
      <c r="BT115" t="str">
        <f>HYPERLINK("https%3A%2F%2Fwww.webofscience.com%2Fwos%2Fwoscc%2Ffull-record%2FWOS:A1991FY19100010","View Full Record in Web of Science")</f>
        <v>View Full Record in Web of Science</v>
      </c>
    </row>
    <row r="116" spans="1:72" x14ac:dyDescent="0.15">
      <c r="A116" t="s">
        <v>72</v>
      </c>
      <c r="B116" t="s">
        <v>484</v>
      </c>
      <c r="C116" t="s">
        <v>74</v>
      </c>
      <c r="D116" t="s">
        <v>74</v>
      </c>
      <c r="E116" t="s">
        <v>74</v>
      </c>
      <c r="F116" t="s">
        <v>484</v>
      </c>
      <c r="G116" t="s">
        <v>74</v>
      </c>
      <c r="H116" t="s">
        <v>74</v>
      </c>
      <c r="I116" t="s">
        <v>1463</v>
      </c>
      <c r="J116" t="s">
        <v>189</v>
      </c>
      <c r="K116" t="s">
        <v>74</v>
      </c>
      <c r="L116" t="s">
        <v>74</v>
      </c>
      <c r="M116" t="s">
        <v>77</v>
      </c>
      <c r="N116" t="s">
        <v>78</v>
      </c>
      <c r="O116" t="s">
        <v>74</v>
      </c>
      <c r="P116" t="s">
        <v>74</v>
      </c>
      <c r="Q116" t="s">
        <v>74</v>
      </c>
      <c r="R116" t="s">
        <v>74</v>
      </c>
      <c r="S116" t="s">
        <v>74</v>
      </c>
      <c r="T116" t="s">
        <v>74</v>
      </c>
      <c r="U116" t="s">
        <v>1464</v>
      </c>
      <c r="V116" t="s">
        <v>1465</v>
      </c>
      <c r="W116" t="s">
        <v>74</v>
      </c>
      <c r="X116" t="s">
        <v>74</v>
      </c>
      <c r="Y116" t="s">
        <v>1466</v>
      </c>
      <c r="Z116" t="s">
        <v>74</v>
      </c>
      <c r="AA116" t="s">
        <v>491</v>
      </c>
      <c r="AB116" t="s">
        <v>492</v>
      </c>
      <c r="AC116" t="s">
        <v>74</v>
      </c>
      <c r="AD116" t="s">
        <v>74</v>
      </c>
      <c r="AE116" t="s">
        <v>74</v>
      </c>
      <c r="AF116" t="s">
        <v>74</v>
      </c>
      <c r="AG116">
        <v>27</v>
      </c>
      <c r="AH116">
        <v>33</v>
      </c>
      <c r="AI116">
        <v>33</v>
      </c>
      <c r="AJ116">
        <v>0</v>
      </c>
      <c r="AK116">
        <v>0</v>
      </c>
      <c r="AL116" t="s">
        <v>195</v>
      </c>
      <c r="AM116" t="s">
        <v>87</v>
      </c>
      <c r="AN116" t="s">
        <v>196</v>
      </c>
      <c r="AO116" t="s">
        <v>197</v>
      </c>
      <c r="AP116" t="s">
        <v>74</v>
      </c>
      <c r="AQ116" t="s">
        <v>74</v>
      </c>
      <c r="AR116" t="s">
        <v>198</v>
      </c>
      <c r="AS116" t="s">
        <v>199</v>
      </c>
      <c r="AT116" t="s">
        <v>1467</v>
      </c>
      <c r="AU116">
        <v>1991</v>
      </c>
      <c r="AV116">
        <v>95</v>
      </c>
      <c r="AW116">
        <v>14</v>
      </c>
      <c r="AX116" t="s">
        <v>74</v>
      </c>
      <c r="AY116" t="s">
        <v>74</v>
      </c>
      <c r="AZ116" t="s">
        <v>74</v>
      </c>
      <c r="BA116" t="s">
        <v>74</v>
      </c>
      <c r="BB116">
        <v>5432</v>
      </c>
      <c r="BC116">
        <v>5434</v>
      </c>
      <c r="BD116" t="s">
        <v>74</v>
      </c>
      <c r="BE116" t="s">
        <v>1468</v>
      </c>
      <c r="BF116" t="str">
        <f>HYPERLINK("http://dx.doi.org/10.1021/j100167a017","http://dx.doi.org/10.1021/j100167a017")</f>
        <v>http://dx.doi.org/10.1021/j100167a017</v>
      </c>
      <c r="BG116" t="s">
        <v>74</v>
      </c>
      <c r="BH116" t="s">
        <v>74</v>
      </c>
      <c r="BI116">
        <v>3</v>
      </c>
      <c r="BJ116" t="s">
        <v>202</v>
      </c>
      <c r="BK116" t="s">
        <v>97</v>
      </c>
      <c r="BL116" t="s">
        <v>203</v>
      </c>
      <c r="BM116" t="s">
        <v>1469</v>
      </c>
      <c r="BN116" t="s">
        <v>74</v>
      </c>
      <c r="BO116" t="s">
        <v>74</v>
      </c>
      <c r="BP116" t="s">
        <v>74</v>
      </c>
      <c r="BQ116" t="s">
        <v>74</v>
      </c>
      <c r="BR116" t="s">
        <v>100</v>
      </c>
      <c r="BS116" t="s">
        <v>1470</v>
      </c>
      <c r="BT116" t="str">
        <f>HYPERLINK("https%3A%2F%2Fwww.webofscience.com%2Fwos%2Fwoscc%2Ffull-record%2FWOS:A1991FW47700017","View Full Record in Web of Science")</f>
        <v>View Full Record in Web of Science</v>
      </c>
    </row>
    <row r="117" spans="1:72" x14ac:dyDescent="0.15">
      <c r="A117" t="s">
        <v>72</v>
      </c>
      <c r="B117" t="s">
        <v>1471</v>
      </c>
      <c r="C117" t="s">
        <v>74</v>
      </c>
      <c r="D117" t="s">
        <v>74</v>
      </c>
      <c r="E117" t="s">
        <v>74</v>
      </c>
      <c r="F117" t="s">
        <v>1471</v>
      </c>
      <c r="G117" t="s">
        <v>74</v>
      </c>
      <c r="H117" t="s">
        <v>74</v>
      </c>
      <c r="I117" t="s">
        <v>1472</v>
      </c>
      <c r="J117" t="s">
        <v>104</v>
      </c>
      <c r="K117" t="s">
        <v>74</v>
      </c>
      <c r="L117" t="s">
        <v>74</v>
      </c>
      <c r="M117" t="s">
        <v>77</v>
      </c>
      <c r="N117" t="s">
        <v>177</v>
      </c>
      <c r="O117" t="s">
        <v>74</v>
      </c>
      <c r="P117" t="s">
        <v>74</v>
      </c>
      <c r="Q117" t="s">
        <v>74</v>
      </c>
      <c r="R117" t="s">
        <v>74</v>
      </c>
      <c r="S117" t="s">
        <v>74</v>
      </c>
      <c r="T117" t="s">
        <v>74</v>
      </c>
      <c r="U117" t="s">
        <v>74</v>
      </c>
      <c r="V117" t="s">
        <v>74</v>
      </c>
      <c r="W117" t="s">
        <v>74</v>
      </c>
      <c r="X117" t="s">
        <v>74</v>
      </c>
      <c r="Y117" t="s">
        <v>74</v>
      </c>
      <c r="Z117" t="s">
        <v>74</v>
      </c>
      <c r="AA117" t="s">
        <v>74</v>
      </c>
      <c r="AB117" t="s">
        <v>74</v>
      </c>
      <c r="AC117" t="s">
        <v>74</v>
      </c>
      <c r="AD117" t="s">
        <v>74</v>
      </c>
      <c r="AE117" t="s">
        <v>74</v>
      </c>
      <c r="AF117" t="s">
        <v>74</v>
      </c>
      <c r="AG117">
        <v>0</v>
      </c>
      <c r="AH117">
        <v>1</v>
      </c>
      <c r="AI117">
        <v>1</v>
      </c>
      <c r="AJ117">
        <v>0</v>
      </c>
      <c r="AK117">
        <v>0</v>
      </c>
      <c r="AL117" t="s">
        <v>110</v>
      </c>
      <c r="AM117" t="s">
        <v>111</v>
      </c>
      <c r="AN117" t="s">
        <v>112</v>
      </c>
      <c r="AO117" t="s">
        <v>113</v>
      </c>
      <c r="AP117" t="s">
        <v>74</v>
      </c>
      <c r="AQ117" t="s">
        <v>74</v>
      </c>
      <c r="AR117" t="s">
        <v>104</v>
      </c>
      <c r="AS117" t="s">
        <v>114</v>
      </c>
      <c r="AT117" t="s">
        <v>1467</v>
      </c>
      <c r="AU117">
        <v>1991</v>
      </c>
      <c r="AV117">
        <v>352</v>
      </c>
      <c r="AW117">
        <v>6331</v>
      </c>
      <c r="AX117" t="s">
        <v>74</v>
      </c>
      <c r="AY117" t="s">
        <v>74</v>
      </c>
      <c r="AZ117" t="s">
        <v>74</v>
      </c>
      <c r="BA117" t="s">
        <v>74</v>
      </c>
      <c r="BB117">
        <v>94</v>
      </c>
      <c r="BC117">
        <v>94</v>
      </c>
      <c r="BD117" t="s">
        <v>74</v>
      </c>
      <c r="BE117" t="s">
        <v>74</v>
      </c>
      <c r="BF117" t="s">
        <v>74</v>
      </c>
      <c r="BG117" t="s">
        <v>74</v>
      </c>
      <c r="BH117" t="s">
        <v>74</v>
      </c>
      <c r="BI117">
        <v>1</v>
      </c>
      <c r="BJ117" t="s">
        <v>117</v>
      </c>
      <c r="BK117" t="s">
        <v>97</v>
      </c>
      <c r="BL117" t="s">
        <v>118</v>
      </c>
      <c r="BM117" t="s">
        <v>1473</v>
      </c>
      <c r="BN117">
        <v>2067579</v>
      </c>
      <c r="BO117" t="s">
        <v>74</v>
      </c>
      <c r="BP117" t="s">
        <v>74</v>
      </c>
      <c r="BQ117" t="s">
        <v>74</v>
      </c>
      <c r="BR117" t="s">
        <v>100</v>
      </c>
      <c r="BS117" t="s">
        <v>1474</v>
      </c>
      <c r="BT117" t="str">
        <f>HYPERLINK("https%3A%2F%2Fwww.webofscience.com%2Fwos%2Fwoscc%2Ffull-record%2FWOS:A1991FW09700003","View Full Record in Web of Science")</f>
        <v>View Full Record in Web of Science</v>
      </c>
    </row>
    <row r="118" spans="1:72" x14ac:dyDescent="0.15">
      <c r="A118" t="s">
        <v>72</v>
      </c>
      <c r="B118" t="s">
        <v>1475</v>
      </c>
      <c r="C118" t="s">
        <v>74</v>
      </c>
      <c r="D118" t="s">
        <v>74</v>
      </c>
      <c r="E118" t="s">
        <v>74</v>
      </c>
      <c r="F118" t="s">
        <v>1475</v>
      </c>
      <c r="G118" t="s">
        <v>74</v>
      </c>
      <c r="H118" t="s">
        <v>74</v>
      </c>
      <c r="I118" t="s">
        <v>1476</v>
      </c>
      <c r="J118" t="s">
        <v>1477</v>
      </c>
      <c r="K118" t="s">
        <v>74</v>
      </c>
      <c r="L118" t="s">
        <v>74</v>
      </c>
      <c r="M118" t="s">
        <v>77</v>
      </c>
      <c r="N118" t="s">
        <v>78</v>
      </c>
      <c r="O118" t="s">
        <v>74</v>
      </c>
      <c r="P118" t="s">
        <v>74</v>
      </c>
      <c r="Q118" t="s">
        <v>74</v>
      </c>
      <c r="R118" t="s">
        <v>74</v>
      </c>
      <c r="S118" t="s">
        <v>74</v>
      </c>
      <c r="T118" t="s">
        <v>74</v>
      </c>
      <c r="U118" t="s">
        <v>1478</v>
      </c>
      <c r="V118" t="s">
        <v>1479</v>
      </c>
      <c r="W118" t="s">
        <v>1102</v>
      </c>
      <c r="X118" t="s">
        <v>1103</v>
      </c>
      <c r="Y118" t="s">
        <v>1480</v>
      </c>
      <c r="Z118" t="s">
        <v>74</v>
      </c>
      <c r="AA118" t="s">
        <v>1054</v>
      </c>
      <c r="AB118" t="s">
        <v>1055</v>
      </c>
      <c r="AC118" t="s">
        <v>74</v>
      </c>
      <c r="AD118" t="s">
        <v>74</v>
      </c>
      <c r="AE118" t="s">
        <v>74</v>
      </c>
      <c r="AF118" t="s">
        <v>74</v>
      </c>
      <c r="AG118">
        <v>32</v>
      </c>
      <c r="AH118">
        <v>90</v>
      </c>
      <c r="AI118">
        <v>95</v>
      </c>
      <c r="AJ118">
        <v>0</v>
      </c>
      <c r="AK118">
        <v>38</v>
      </c>
      <c r="AL118" t="s">
        <v>1481</v>
      </c>
      <c r="AM118" t="s">
        <v>87</v>
      </c>
      <c r="AN118" t="s">
        <v>1482</v>
      </c>
      <c r="AO118" t="s">
        <v>1483</v>
      </c>
      <c r="AP118" t="s">
        <v>74</v>
      </c>
      <c r="AQ118" t="s">
        <v>74</v>
      </c>
      <c r="AR118" t="s">
        <v>1477</v>
      </c>
      <c r="AS118" t="s">
        <v>1484</v>
      </c>
      <c r="AT118" t="s">
        <v>1485</v>
      </c>
      <c r="AU118">
        <v>1991</v>
      </c>
      <c r="AV118">
        <v>253</v>
      </c>
      <c r="AW118">
        <v>5015</v>
      </c>
      <c r="AX118" t="s">
        <v>74</v>
      </c>
      <c r="AY118" t="s">
        <v>74</v>
      </c>
      <c r="AZ118" t="s">
        <v>74</v>
      </c>
      <c r="BA118" t="s">
        <v>74</v>
      </c>
      <c r="BB118">
        <v>64</v>
      </c>
      <c r="BC118">
        <v>66</v>
      </c>
      <c r="BD118" t="s">
        <v>74</v>
      </c>
      <c r="BE118" t="s">
        <v>1486</v>
      </c>
      <c r="BF118" t="str">
        <f>HYPERLINK("http://dx.doi.org/10.1126/science.1905841","http://dx.doi.org/10.1126/science.1905841")</f>
        <v>http://dx.doi.org/10.1126/science.1905841</v>
      </c>
      <c r="BG118" t="s">
        <v>74</v>
      </c>
      <c r="BH118" t="s">
        <v>74</v>
      </c>
      <c r="BI118">
        <v>3</v>
      </c>
      <c r="BJ118" t="s">
        <v>117</v>
      </c>
      <c r="BK118" t="s">
        <v>97</v>
      </c>
      <c r="BL118" t="s">
        <v>118</v>
      </c>
      <c r="BM118" t="s">
        <v>1487</v>
      </c>
      <c r="BN118">
        <v>1905841</v>
      </c>
      <c r="BO118" t="s">
        <v>74</v>
      </c>
      <c r="BP118" t="s">
        <v>74</v>
      </c>
      <c r="BQ118" t="s">
        <v>74</v>
      </c>
      <c r="BR118" t="s">
        <v>100</v>
      </c>
      <c r="BS118" t="s">
        <v>1488</v>
      </c>
      <c r="BT118" t="str">
        <f>HYPERLINK("https%3A%2F%2Fwww.webofscience.com%2Fwos%2Fwoscc%2Ffull-record%2FWOS:A1991FV17700033","View Full Record in Web of Science")</f>
        <v>View Full Record in Web of Science</v>
      </c>
    </row>
    <row r="119" spans="1:72" x14ac:dyDescent="0.15">
      <c r="A119" t="s">
        <v>72</v>
      </c>
      <c r="B119" t="s">
        <v>1489</v>
      </c>
      <c r="C119" t="s">
        <v>74</v>
      </c>
      <c r="D119" t="s">
        <v>74</v>
      </c>
      <c r="E119" t="s">
        <v>74</v>
      </c>
      <c r="F119" t="s">
        <v>1489</v>
      </c>
      <c r="G119" t="s">
        <v>74</v>
      </c>
      <c r="H119" t="s">
        <v>74</v>
      </c>
      <c r="I119" t="s">
        <v>1490</v>
      </c>
      <c r="J119" t="s">
        <v>104</v>
      </c>
      <c r="K119" t="s">
        <v>74</v>
      </c>
      <c r="L119" t="s">
        <v>74</v>
      </c>
      <c r="M119" t="s">
        <v>77</v>
      </c>
      <c r="N119" t="s">
        <v>1491</v>
      </c>
      <c r="O119" t="s">
        <v>74</v>
      </c>
      <c r="P119" t="s">
        <v>74</v>
      </c>
      <c r="Q119" t="s">
        <v>74</v>
      </c>
      <c r="R119" t="s">
        <v>74</v>
      </c>
      <c r="S119" t="s">
        <v>74</v>
      </c>
      <c r="T119" t="s">
        <v>74</v>
      </c>
      <c r="U119" t="s">
        <v>74</v>
      </c>
      <c r="V119" t="s">
        <v>74</v>
      </c>
      <c r="W119" t="s">
        <v>74</v>
      </c>
      <c r="X119" t="s">
        <v>74</v>
      </c>
      <c r="Y119" t="s">
        <v>1492</v>
      </c>
      <c r="Z119" t="s">
        <v>74</v>
      </c>
      <c r="AA119" t="s">
        <v>1493</v>
      </c>
      <c r="AB119" t="s">
        <v>1494</v>
      </c>
      <c r="AC119" t="s">
        <v>74</v>
      </c>
      <c r="AD119" t="s">
        <v>74</v>
      </c>
      <c r="AE119" t="s">
        <v>74</v>
      </c>
      <c r="AF119" t="s">
        <v>74</v>
      </c>
      <c r="AG119">
        <v>2</v>
      </c>
      <c r="AH119">
        <v>0</v>
      </c>
      <c r="AI119">
        <v>0</v>
      </c>
      <c r="AJ119">
        <v>0</v>
      </c>
      <c r="AK119">
        <v>1</v>
      </c>
      <c r="AL119" t="s">
        <v>110</v>
      </c>
      <c r="AM119" t="s">
        <v>111</v>
      </c>
      <c r="AN119" t="s">
        <v>112</v>
      </c>
      <c r="AO119" t="s">
        <v>113</v>
      </c>
      <c r="AP119" t="s">
        <v>74</v>
      </c>
      <c r="AQ119" t="s">
        <v>74</v>
      </c>
      <c r="AR119" t="s">
        <v>104</v>
      </c>
      <c r="AS119" t="s">
        <v>114</v>
      </c>
      <c r="AT119" t="s">
        <v>1495</v>
      </c>
      <c r="AU119">
        <v>1991</v>
      </c>
      <c r="AV119">
        <v>352</v>
      </c>
      <c r="AW119">
        <v>6330</v>
      </c>
      <c r="AX119" t="s">
        <v>74</v>
      </c>
      <c r="AY119" t="s">
        <v>74</v>
      </c>
      <c r="AZ119" t="s">
        <v>74</v>
      </c>
      <c r="BA119" t="s">
        <v>74</v>
      </c>
      <c r="BB119">
        <v>27</v>
      </c>
      <c r="BC119">
        <v>27</v>
      </c>
      <c r="BD119" t="s">
        <v>74</v>
      </c>
      <c r="BE119" t="s">
        <v>1496</v>
      </c>
      <c r="BF119" t="str">
        <f>HYPERLINK("http://dx.doi.org/10.1038/352027c0","http://dx.doi.org/10.1038/352027c0")</f>
        <v>http://dx.doi.org/10.1038/352027c0</v>
      </c>
      <c r="BG119" t="s">
        <v>74</v>
      </c>
      <c r="BH119" t="s">
        <v>74</v>
      </c>
      <c r="BI119">
        <v>1</v>
      </c>
      <c r="BJ119" t="s">
        <v>117</v>
      </c>
      <c r="BK119" t="s">
        <v>97</v>
      </c>
      <c r="BL119" t="s">
        <v>118</v>
      </c>
      <c r="BM119" t="s">
        <v>1497</v>
      </c>
      <c r="BN119" t="s">
        <v>74</v>
      </c>
      <c r="BO119" t="s">
        <v>147</v>
      </c>
      <c r="BP119" t="s">
        <v>74</v>
      </c>
      <c r="BQ119" t="s">
        <v>74</v>
      </c>
      <c r="BR119" t="s">
        <v>100</v>
      </c>
      <c r="BS119" t="s">
        <v>1498</v>
      </c>
      <c r="BT119" t="str">
        <f>HYPERLINK("https%3A%2F%2Fwww.webofscience.com%2Fwos%2Fwoscc%2Ffull-record%2FWOS:A1991FV17800052","View Full Record in Web of Science")</f>
        <v>View Full Record in Web of Science</v>
      </c>
    </row>
    <row r="120" spans="1:72" x14ac:dyDescent="0.15">
      <c r="A120" t="s">
        <v>72</v>
      </c>
      <c r="B120" t="s">
        <v>1499</v>
      </c>
      <c r="C120" t="s">
        <v>74</v>
      </c>
      <c r="D120" t="s">
        <v>74</v>
      </c>
      <c r="E120" t="s">
        <v>74</v>
      </c>
      <c r="F120" t="s">
        <v>1499</v>
      </c>
      <c r="G120" t="s">
        <v>74</v>
      </c>
      <c r="H120" t="s">
        <v>74</v>
      </c>
      <c r="I120" t="s">
        <v>1500</v>
      </c>
      <c r="J120" t="s">
        <v>104</v>
      </c>
      <c r="K120" t="s">
        <v>74</v>
      </c>
      <c r="L120" t="s">
        <v>74</v>
      </c>
      <c r="M120" t="s">
        <v>77</v>
      </c>
      <c r="N120" t="s">
        <v>78</v>
      </c>
      <c r="O120" t="s">
        <v>74</v>
      </c>
      <c r="P120" t="s">
        <v>74</v>
      </c>
      <c r="Q120" t="s">
        <v>74</v>
      </c>
      <c r="R120" t="s">
        <v>74</v>
      </c>
      <c r="S120" t="s">
        <v>74</v>
      </c>
      <c r="T120" t="s">
        <v>74</v>
      </c>
      <c r="U120" t="s">
        <v>1501</v>
      </c>
      <c r="V120" t="s">
        <v>1502</v>
      </c>
      <c r="W120" t="s">
        <v>1503</v>
      </c>
      <c r="X120" t="s">
        <v>1504</v>
      </c>
      <c r="Y120" t="s">
        <v>1505</v>
      </c>
      <c r="Z120" t="s">
        <v>74</v>
      </c>
      <c r="AA120" t="s">
        <v>74</v>
      </c>
      <c r="AB120" t="s">
        <v>74</v>
      </c>
      <c r="AC120" t="s">
        <v>74</v>
      </c>
      <c r="AD120" t="s">
        <v>74</v>
      </c>
      <c r="AE120" t="s">
        <v>74</v>
      </c>
      <c r="AF120" t="s">
        <v>74</v>
      </c>
      <c r="AG120">
        <v>23</v>
      </c>
      <c r="AH120">
        <v>113</v>
      </c>
      <c r="AI120">
        <v>117</v>
      </c>
      <c r="AJ120">
        <v>1</v>
      </c>
      <c r="AK120">
        <v>13</v>
      </c>
      <c r="AL120" t="s">
        <v>110</v>
      </c>
      <c r="AM120" t="s">
        <v>111</v>
      </c>
      <c r="AN120" t="s">
        <v>112</v>
      </c>
      <c r="AO120" t="s">
        <v>113</v>
      </c>
      <c r="AP120" t="s">
        <v>74</v>
      </c>
      <c r="AQ120" t="s">
        <v>74</v>
      </c>
      <c r="AR120" t="s">
        <v>104</v>
      </c>
      <c r="AS120" t="s">
        <v>114</v>
      </c>
      <c r="AT120" t="s">
        <v>1495</v>
      </c>
      <c r="AU120">
        <v>1991</v>
      </c>
      <c r="AV120">
        <v>352</v>
      </c>
      <c r="AW120">
        <v>6330</v>
      </c>
      <c r="AX120" t="s">
        <v>74</v>
      </c>
      <c r="AY120" t="s">
        <v>74</v>
      </c>
      <c r="AZ120" t="s">
        <v>74</v>
      </c>
      <c r="BA120" t="s">
        <v>74</v>
      </c>
      <c r="BB120">
        <v>33</v>
      </c>
      <c r="BC120">
        <v>36</v>
      </c>
      <c r="BD120" t="s">
        <v>74</v>
      </c>
      <c r="BE120" t="s">
        <v>1506</v>
      </c>
      <c r="BF120" t="str">
        <f>HYPERLINK("http://dx.doi.org/10.1038/352033a0","http://dx.doi.org/10.1038/352033a0")</f>
        <v>http://dx.doi.org/10.1038/352033a0</v>
      </c>
      <c r="BG120" t="s">
        <v>74</v>
      </c>
      <c r="BH120" t="s">
        <v>74</v>
      </c>
      <c r="BI120">
        <v>4</v>
      </c>
      <c r="BJ120" t="s">
        <v>117</v>
      </c>
      <c r="BK120" t="s">
        <v>97</v>
      </c>
      <c r="BL120" t="s">
        <v>118</v>
      </c>
      <c r="BM120" t="s">
        <v>1497</v>
      </c>
      <c r="BN120" t="s">
        <v>74</v>
      </c>
      <c r="BO120" t="s">
        <v>74</v>
      </c>
      <c r="BP120" t="s">
        <v>74</v>
      </c>
      <c r="BQ120" t="s">
        <v>74</v>
      </c>
      <c r="BR120" t="s">
        <v>100</v>
      </c>
      <c r="BS120" t="s">
        <v>1507</v>
      </c>
      <c r="BT120" t="str">
        <f>HYPERLINK("https%3A%2F%2Fwww.webofscience.com%2Fwos%2Fwoscc%2Ffull-record%2FWOS:A1991FV17800060","View Full Record in Web of Science")</f>
        <v>View Full Record in Web of Science</v>
      </c>
    </row>
    <row r="121" spans="1:72" x14ac:dyDescent="0.15">
      <c r="A121" t="s">
        <v>72</v>
      </c>
      <c r="B121" t="s">
        <v>1508</v>
      </c>
      <c r="C121" t="s">
        <v>74</v>
      </c>
      <c r="D121" t="s">
        <v>74</v>
      </c>
      <c r="E121" t="s">
        <v>74</v>
      </c>
      <c r="F121" t="s">
        <v>1508</v>
      </c>
      <c r="G121" t="s">
        <v>74</v>
      </c>
      <c r="H121" t="s">
        <v>74</v>
      </c>
      <c r="I121" t="s">
        <v>1509</v>
      </c>
      <c r="J121" t="s">
        <v>348</v>
      </c>
      <c r="K121" t="s">
        <v>74</v>
      </c>
      <c r="L121" t="s">
        <v>74</v>
      </c>
      <c r="M121" t="s">
        <v>77</v>
      </c>
      <c r="N121" t="s">
        <v>78</v>
      </c>
      <c r="O121" t="s">
        <v>74</v>
      </c>
      <c r="P121" t="s">
        <v>74</v>
      </c>
      <c r="Q121" t="s">
        <v>74</v>
      </c>
      <c r="R121" t="s">
        <v>74</v>
      </c>
      <c r="S121" t="s">
        <v>74</v>
      </c>
      <c r="T121" t="s">
        <v>1510</v>
      </c>
      <c r="U121" t="s">
        <v>1511</v>
      </c>
      <c r="V121" t="s">
        <v>1512</v>
      </c>
      <c r="W121" t="s">
        <v>1513</v>
      </c>
      <c r="X121" t="s">
        <v>1514</v>
      </c>
      <c r="Y121" t="s">
        <v>1515</v>
      </c>
      <c r="Z121" t="s">
        <v>74</v>
      </c>
      <c r="AA121" t="s">
        <v>74</v>
      </c>
      <c r="AB121" t="s">
        <v>74</v>
      </c>
      <c r="AC121" t="s">
        <v>74</v>
      </c>
      <c r="AD121" t="s">
        <v>74</v>
      </c>
      <c r="AE121" t="s">
        <v>74</v>
      </c>
      <c r="AF121" t="s">
        <v>74</v>
      </c>
      <c r="AG121">
        <v>35</v>
      </c>
      <c r="AH121">
        <v>14</v>
      </c>
      <c r="AI121">
        <v>15</v>
      </c>
      <c r="AJ121">
        <v>1</v>
      </c>
      <c r="AK121">
        <v>2</v>
      </c>
      <c r="AL121" t="s">
        <v>214</v>
      </c>
      <c r="AM121" t="s">
        <v>215</v>
      </c>
      <c r="AN121" t="s">
        <v>216</v>
      </c>
      <c r="AO121" t="s">
        <v>355</v>
      </c>
      <c r="AP121" t="s">
        <v>74</v>
      </c>
      <c r="AQ121" t="s">
        <v>74</v>
      </c>
      <c r="AR121" t="s">
        <v>356</v>
      </c>
      <c r="AS121" t="s">
        <v>357</v>
      </c>
      <c r="AT121" t="s">
        <v>1516</v>
      </c>
      <c r="AU121">
        <v>1991</v>
      </c>
      <c r="AV121">
        <v>156</v>
      </c>
      <c r="AW121">
        <v>1</v>
      </c>
      <c r="AX121" t="s">
        <v>74</v>
      </c>
      <c r="AY121" t="s">
        <v>74</v>
      </c>
      <c r="AZ121" t="s">
        <v>74</v>
      </c>
      <c r="BA121" t="s">
        <v>74</v>
      </c>
      <c r="BB121">
        <v>56</v>
      </c>
      <c r="BC121">
        <v>61</v>
      </c>
      <c r="BD121" t="s">
        <v>74</v>
      </c>
      <c r="BE121" t="s">
        <v>1517</v>
      </c>
      <c r="BF121" t="str">
        <f>HYPERLINK("http://dx.doi.org/10.1007/BF00418188","http://dx.doi.org/10.1007/BF00418188")</f>
        <v>http://dx.doi.org/10.1007/BF00418188</v>
      </c>
      <c r="BG121" t="s">
        <v>74</v>
      </c>
      <c r="BH121" t="s">
        <v>74</v>
      </c>
      <c r="BI121">
        <v>6</v>
      </c>
      <c r="BJ121" t="s">
        <v>359</v>
      </c>
      <c r="BK121" t="s">
        <v>97</v>
      </c>
      <c r="BL121" t="s">
        <v>359</v>
      </c>
      <c r="BM121" t="s">
        <v>1518</v>
      </c>
      <c r="BN121" t="s">
        <v>74</v>
      </c>
      <c r="BO121" t="s">
        <v>74</v>
      </c>
      <c r="BP121" t="s">
        <v>74</v>
      </c>
      <c r="BQ121" t="s">
        <v>74</v>
      </c>
      <c r="BR121" t="s">
        <v>100</v>
      </c>
      <c r="BS121" t="s">
        <v>1519</v>
      </c>
      <c r="BT121" t="str">
        <f>HYPERLINK("https%3A%2F%2Fwww.webofscience.com%2Fwos%2Fwoscc%2Ffull-record%2FWOS:A1991FZ17100010","View Full Record in Web of Science")</f>
        <v>View Full Record in Web of Science</v>
      </c>
    </row>
    <row r="122" spans="1:72" x14ac:dyDescent="0.15">
      <c r="A122" t="s">
        <v>72</v>
      </c>
      <c r="B122" t="s">
        <v>1520</v>
      </c>
      <c r="C122" t="s">
        <v>74</v>
      </c>
      <c r="D122" t="s">
        <v>74</v>
      </c>
      <c r="E122" t="s">
        <v>74</v>
      </c>
      <c r="F122" t="s">
        <v>1520</v>
      </c>
      <c r="G122" t="s">
        <v>74</v>
      </c>
      <c r="H122" t="s">
        <v>74</v>
      </c>
      <c r="I122" t="s">
        <v>1521</v>
      </c>
      <c r="J122" t="s">
        <v>1522</v>
      </c>
      <c r="K122" t="s">
        <v>74</v>
      </c>
      <c r="L122" t="s">
        <v>74</v>
      </c>
      <c r="M122" t="s">
        <v>77</v>
      </c>
      <c r="N122" t="s">
        <v>78</v>
      </c>
      <c r="O122" t="s">
        <v>74</v>
      </c>
      <c r="P122" t="s">
        <v>74</v>
      </c>
      <c r="Q122" t="s">
        <v>74</v>
      </c>
      <c r="R122" t="s">
        <v>74</v>
      </c>
      <c r="S122" t="s">
        <v>74</v>
      </c>
      <c r="T122" t="s">
        <v>74</v>
      </c>
      <c r="U122" t="s">
        <v>74</v>
      </c>
      <c r="V122" t="s">
        <v>1523</v>
      </c>
      <c r="W122" t="s">
        <v>74</v>
      </c>
      <c r="X122" t="s">
        <v>74</v>
      </c>
      <c r="Y122" t="s">
        <v>1524</v>
      </c>
      <c r="Z122" t="s">
        <v>74</v>
      </c>
      <c r="AA122" t="s">
        <v>74</v>
      </c>
      <c r="AB122" t="s">
        <v>1525</v>
      </c>
      <c r="AC122" t="s">
        <v>74</v>
      </c>
      <c r="AD122" t="s">
        <v>74</v>
      </c>
      <c r="AE122" t="s">
        <v>74</v>
      </c>
      <c r="AF122" t="s">
        <v>74</v>
      </c>
      <c r="AG122">
        <v>54</v>
      </c>
      <c r="AH122">
        <v>7</v>
      </c>
      <c r="AI122">
        <v>7</v>
      </c>
      <c r="AJ122">
        <v>0</v>
      </c>
      <c r="AK122">
        <v>2</v>
      </c>
      <c r="AL122" t="s">
        <v>1526</v>
      </c>
      <c r="AM122" t="s">
        <v>617</v>
      </c>
      <c r="AN122" t="s">
        <v>1527</v>
      </c>
      <c r="AO122" t="s">
        <v>1528</v>
      </c>
      <c r="AP122" t="s">
        <v>1529</v>
      </c>
      <c r="AQ122" t="s">
        <v>74</v>
      </c>
      <c r="AR122" t="s">
        <v>1530</v>
      </c>
      <c r="AS122" t="s">
        <v>1531</v>
      </c>
      <c r="AT122" t="s">
        <v>1516</v>
      </c>
      <c r="AU122">
        <v>1991</v>
      </c>
      <c r="AV122">
        <v>26</v>
      </c>
      <c r="AW122">
        <v>2</v>
      </c>
      <c r="AX122" t="s">
        <v>74</v>
      </c>
      <c r="AY122" t="s">
        <v>74</v>
      </c>
      <c r="AZ122" t="s">
        <v>74</v>
      </c>
      <c r="BA122" t="s">
        <v>74</v>
      </c>
      <c r="BB122">
        <v>216</v>
      </c>
      <c r="BC122">
        <v>239</v>
      </c>
      <c r="BD122" t="s">
        <v>74</v>
      </c>
      <c r="BE122" t="s">
        <v>1532</v>
      </c>
      <c r="BF122" t="str">
        <f>HYPERLINK("http://dx.doi.org/10.1080/00323269108402147","http://dx.doi.org/10.1080/00323269108402147")</f>
        <v>http://dx.doi.org/10.1080/00323269108402147</v>
      </c>
      <c r="BG122" t="s">
        <v>74</v>
      </c>
      <c r="BH122" t="s">
        <v>74</v>
      </c>
      <c r="BI122">
        <v>24</v>
      </c>
      <c r="BJ122" t="s">
        <v>1533</v>
      </c>
      <c r="BK122" t="s">
        <v>590</v>
      </c>
      <c r="BL122" t="s">
        <v>1534</v>
      </c>
      <c r="BM122" t="s">
        <v>1535</v>
      </c>
      <c r="BN122" t="s">
        <v>74</v>
      </c>
      <c r="BO122" t="s">
        <v>74</v>
      </c>
      <c r="BP122" t="s">
        <v>74</v>
      </c>
      <c r="BQ122" t="s">
        <v>74</v>
      </c>
      <c r="BR122" t="s">
        <v>100</v>
      </c>
      <c r="BS122" t="s">
        <v>1536</v>
      </c>
      <c r="BT122" t="str">
        <f>HYPERLINK("https%3A%2F%2Fwww.webofscience.com%2Fwos%2Fwoscc%2Ffull-record%2FWOS:A1991GA19400004","View Full Record in Web of Science")</f>
        <v>View Full Record in Web of Science</v>
      </c>
    </row>
    <row r="123" spans="1:72" x14ac:dyDescent="0.15">
      <c r="A123" t="s">
        <v>72</v>
      </c>
      <c r="B123" t="s">
        <v>1537</v>
      </c>
      <c r="C123" t="s">
        <v>74</v>
      </c>
      <c r="D123" t="s">
        <v>74</v>
      </c>
      <c r="E123" t="s">
        <v>74</v>
      </c>
      <c r="F123" t="s">
        <v>1537</v>
      </c>
      <c r="G123" t="s">
        <v>74</v>
      </c>
      <c r="H123" t="s">
        <v>74</v>
      </c>
      <c r="I123" t="s">
        <v>1538</v>
      </c>
      <c r="J123" t="s">
        <v>1539</v>
      </c>
      <c r="K123" t="s">
        <v>74</v>
      </c>
      <c r="L123" t="s">
        <v>74</v>
      </c>
      <c r="M123" t="s">
        <v>77</v>
      </c>
      <c r="N123" t="s">
        <v>78</v>
      </c>
      <c r="O123" t="s">
        <v>74</v>
      </c>
      <c r="P123" t="s">
        <v>74</v>
      </c>
      <c r="Q123" t="s">
        <v>74</v>
      </c>
      <c r="R123" t="s">
        <v>74</v>
      </c>
      <c r="S123" t="s">
        <v>74</v>
      </c>
      <c r="T123" t="s">
        <v>74</v>
      </c>
      <c r="U123" t="s">
        <v>74</v>
      </c>
      <c r="V123" t="s">
        <v>1540</v>
      </c>
      <c r="W123" t="s">
        <v>74</v>
      </c>
      <c r="X123" t="s">
        <v>74</v>
      </c>
      <c r="Y123" t="s">
        <v>1541</v>
      </c>
      <c r="Z123" t="s">
        <v>74</v>
      </c>
      <c r="AA123" t="s">
        <v>74</v>
      </c>
      <c r="AB123" t="s">
        <v>74</v>
      </c>
      <c r="AC123" t="s">
        <v>74</v>
      </c>
      <c r="AD123" t="s">
        <v>74</v>
      </c>
      <c r="AE123" t="s">
        <v>74</v>
      </c>
      <c r="AF123" t="s">
        <v>74</v>
      </c>
      <c r="AG123">
        <v>0</v>
      </c>
      <c r="AH123">
        <v>0</v>
      </c>
      <c r="AI123">
        <v>0</v>
      </c>
      <c r="AJ123">
        <v>0</v>
      </c>
      <c r="AK123">
        <v>2</v>
      </c>
      <c r="AL123" t="s">
        <v>1542</v>
      </c>
      <c r="AM123" t="s">
        <v>1543</v>
      </c>
      <c r="AN123" t="s">
        <v>1544</v>
      </c>
      <c r="AO123" t="s">
        <v>1545</v>
      </c>
      <c r="AP123" t="s">
        <v>74</v>
      </c>
      <c r="AQ123" t="s">
        <v>74</v>
      </c>
      <c r="AR123" t="s">
        <v>1546</v>
      </c>
      <c r="AS123" t="s">
        <v>74</v>
      </c>
      <c r="AT123" t="s">
        <v>1547</v>
      </c>
      <c r="AU123">
        <v>1991</v>
      </c>
      <c r="AV123">
        <v>16</v>
      </c>
      <c r="AW123">
        <v>3</v>
      </c>
      <c r="AX123" t="s">
        <v>74</v>
      </c>
      <c r="AY123" t="s">
        <v>74</v>
      </c>
      <c r="AZ123" t="s">
        <v>74</v>
      </c>
      <c r="BA123" t="s">
        <v>74</v>
      </c>
      <c r="BB123">
        <v>94</v>
      </c>
      <c r="BC123">
        <v>96</v>
      </c>
      <c r="BD123" t="s">
        <v>74</v>
      </c>
      <c r="BE123" t="s">
        <v>74</v>
      </c>
      <c r="BF123" t="s">
        <v>74</v>
      </c>
      <c r="BG123" t="s">
        <v>74</v>
      </c>
      <c r="BH123" t="s">
        <v>74</v>
      </c>
      <c r="BI123">
        <v>3</v>
      </c>
      <c r="BJ123" t="s">
        <v>1548</v>
      </c>
      <c r="BK123" t="s">
        <v>97</v>
      </c>
      <c r="BL123" t="s">
        <v>1549</v>
      </c>
      <c r="BM123" t="s">
        <v>1550</v>
      </c>
      <c r="BN123" t="s">
        <v>74</v>
      </c>
      <c r="BO123" t="s">
        <v>74</v>
      </c>
      <c r="BP123" t="s">
        <v>74</v>
      </c>
      <c r="BQ123" t="s">
        <v>74</v>
      </c>
      <c r="BR123" t="s">
        <v>100</v>
      </c>
      <c r="BS123" t="s">
        <v>1551</v>
      </c>
      <c r="BT123" t="str">
        <f>HYPERLINK("https%3A%2F%2Fwww.webofscience.com%2Fwos%2Fwoscc%2Ffull-record%2FWOS:A1991HC75100002","View Full Record in Web of Science")</f>
        <v>View Full Record in Web of Science</v>
      </c>
    </row>
    <row r="124" spans="1:72" x14ac:dyDescent="0.15">
      <c r="A124" t="s">
        <v>72</v>
      </c>
      <c r="B124" t="s">
        <v>1552</v>
      </c>
      <c r="C124" t="s">
        <v>74</v>
      </c>
      <c r="D124" t="s">
        <v>74</v>
      </c>
      <c r="E124" t="s">
        <v>74</v>
      </c>
      <c r="F124" t="s">
        <v>1552</v>
      </c>
      <c r="G124" t="s">
        <v>74</v>
      </c>
      <c r="H124" t="s">
        <v>74</v>
      </c>
      <c r="I124" t="s">
        <v>1553</v>
      </c>
      <c r="J124" t="s">
        <v>1048</v>
      </c>
      <c r="K124" t="s">
        <v>74</v>
      </c>
      <c r="L124" t="s">
        <v>74</v>
      </c>
      <c r="M124" t="s">
        <v>77</v>
      </c>
      <c r="N124" t="s">
        <v>78</v>
      </c>
      <c r="O124" t="s">
        <v>74</v>
      </c>
      <c r="P124" t="s">
        <v>74</v>
      </c>
      <c r="Q124" t="s">
        <v>74</v>
      </c>
      <c r="R124" t="s">
        <v>74</v>
      </c>
      <c r="S124" t="s">
        <v>74</v>
      </c>
      <c r="T124" t="s">
        <v>74</v>
      </c>
      <c r="U124" t="s">
        <v>1554</v>
      </c>
      <c r="V124" t="s">
        <v>1555</v>
      </c>
      <c r="W124" t="s">
        <v>74</v>
      </c>
      <c r="X124" t="s">
        <v>74</v>
      </c>
      <c r="Y124" t="s">
        <v>1556</v>
      </c>
      <c r="Z124" t="s">
        <v>74</v>
      </c>
      <c r="AA124" t="s">
        <v>74</v>
      </c>
      <c r="AB124" t="s">
        <v>74</v>
      </c>
      <c r="AC124" t="s">
        <v>74</v>
      </c>
      <c r="AD124" t="s">
        <v>74</v>
      </c>
      <c r="AE124" t="s">
        <v>74</v>
      </c>
      <c r="AF124" t="s">
        <v>74</v>
      </c>
      <c r="AG124">
        <v>43</v>
      </c>
      <c r="AH124">
        <v>9</v>
      </c>
      <c r="AI124">
        <v>10</v>
      </c>
      <c r="AJ124">
        <v>0</v>
      </c>
      <c r="AK124">
        <v>8</v>
      </c>
      <c r="AL124" t="s">
        <v>461</v>
      </c>
      <c r="AM124" t="s">
        <v>249</v>
      </c>
      <c r="AN124" t="s">
        <v>462</v>
      </c>
      <c r="AO124" t="s">
        <v>1056</v>
      </c>
      <c r="AP124" t="s">
        <v>74</v>
      </c>
      <c r="AQ124" t="s">
        <v>74</v>
      </c>
      <c r="AR124" t="s">
        <v>1057</v>
      </c>
      <c r="AS124" t="s">
        <v>74</v>
      </c>
      <c r="AT124" t="s">
        <v>1516</v>
      </c>
      <c r="AU124">
        <v>1991</v>
      </c>
      <c r="AV124">
        <v>38</v>
      </c>
      <c r="AW124">
        <v>7</v>
      </c>
      <c r="AX124" t="s">
        <v>74</v>
      </c>
      <c r="AY124" t="s">
        <v>74</v>
      </c>
      <c r="AZ124" t="s">
        <v>74</v>
      </c>
      <c r="BA124" t="s">
        <v>74</v>
      </c>
      <c r="BB124">
        <v>771</v>
      </c>
      <c r="BC124">
        <v>779</v>
      </c>
      <c r="BD124" t="s">
        <v>74</v>
      </c>
      <c r="BE124" t="s">
        <v>1557</v>
      </c>
      <c r="BF124" t="str">
        <f>HYPERLINK("http://dx.doi.org/10.1016/0198-0149(91)90018-B","http://dx.doi.org/10.1016/0198-0149(91)90018-B")</f>
        <v>http://dx.doi.org/10.1016/0198-0149(91)90018-B</v>
      </c>
      <c r="BG124" t="s">
        <v>74</v>
      </c>
      <c r="BH124" t="s">
        <v>74</v>
      </c>
      <c r="BI124">
        <v>9</v>
      </c>
      <c r="BJ124" t="s">
        <v>136</v>
      </c>
      <c r="BK124" t="s">
        <v>97</v>
      </c>
      <c r="BL124" t="s">
        <v>136</v>
      </c>
      <c r="BM124" t="s">
        <v>1558</v>
      </c>
      <c r="BN124" t="s">
        <v>74</v>
      </c>
      <c r="BO124" t="s">
        <v>74</v>
      </c>
      <c r="BP124" t="s">
        <v>74</v>
      </c>
      <c r="BQ124" t="s">
        <v>74</v>
      </c>
      <c r="BR124" t="s">
        <v>100</v>
      </c>
      <c r="BS124" t="s">
        <v>1559</v>
      </c>
      <c r="BT124" t="str">
        <f>HYPERLINK("https%3A%2F%2Fwww.webofscience.com%2Fwos%2Fwoscc%2Ffull-record%2FWOS:A1991GE93900002","View Full Record in Web of Science")</f>
        <v>View Full Record in Web of Science</v>
      </c>
    </row>
    <row r="125" spans="1:72" x14ac:dyDescent="0.15">
      <c r="A125" t="s">
        <v>72</v>
      </c>
      <c r="B125" t="s">
        <v>1560</v>
      </c>
      <c r="C125" t="s">
        <v>74</v>
      </c>
      <c r="D125" t="s">
        <v>74</v>
      </c>
      <c r="E125" t="s">
        <v>74</v>
      </c>
      <c r="F125" t="s">
        <v>1560</v>
      </c>
      <c r="G125" t="s">
        <v>74</v>
      </c>
      <c r="H125" t="s">
        <v>74</v>
      </c>
      <c r="I125" t="s">
        <v>1561</v>
      </c>
      <c r="J125" t="s">
        <v>1048</v>
      </c>
      <c r="K125" t="s">
        <v>74</v>
      </c>
      <c r="L125" t="s">
        <v>74</v>
      </c>
      <c r="M125" t="s">
        <v>77</v>
      </c>
      <c r="N125" t="s">
        <v>78</v>
      </c>
      <c r="O125" t="s">
        <v>74</v>
      </c>
      <c r="P125" t="s">
        <v>74</v>
      </c>
      <c r="Q125" t="s">
        <v>74</v>
      </c>
      <c r="R125" t="s">
        <v>74</v>
      </c>
      <c r="S125" t="s">
        <v>74</v>
      </c>
      <c r="T125" t="s">
        <v>74</v>
      </c>
      <c r="U125" t="s">
        <v>1562</v>
      </c>
      <c r="V125" t="s">
        <v>1563</v>
      </c>
      <c r="W125" t="s">
        <v>74</v>
      </c>
      <c r="X125" t="s">
        <v>74</v>
      </c>
      <c r="Y125" t="s">
        <v>1564</v>
      </c>
      <c r="Z125" t="s">
        <v>74</v>
      </c>
      <c r="AA125" t="s">
        <v>74</v>
      </c>
      <c r="AB125" t="s">
        <v>1565</v>
      </c>
      <c r="AC125" t="s">
        <v>74</v>
      </c>
      <c r="AD125" t="s">
        <v>74</v>
      </c>
      <c r="AE125" t="s">
        <v>74</v>
      </c>
      <c r="AF125" t="s">
        <v>74</v>
      </c>
      <c r="AG125">
        <v>53</v>
      </c>
      <c r="AH125">
        <v>23</v>
      </c>
      <c r="AI125">
        <v>23</v>
      </c>
      <c r="AJ125">
        <v>0</v>
      </c>
      <c r="AK125">
        <v>2</v>
      </c>
      <c r="AL125" t="s">
        <v>461</v>
      </c>
      <c r="AM125" t="s">
        <v>249</v>
      </c>
      <c r="AN125" t="s">
        <v>462</v>
      </c>
      <c r="AO125" t="s">
        <v>1056</v>
      </c>
      <c r="AP125" t="s">
        <v>74</v>
      </c>
      <c r="AQ125" t="s">
        <v>74</v>
      </c>
      <c r="AR125" t="s">
        <v>1057</v>
      </c>
      <c r="AS125" t="s">
        <v>74</v>
      </c>
      <c r="AT125" t="s">
        <v>1516</v>
      </c>
      <c r="AU125">
        <v>1991</v>
      </c>
      <c r="AV125">
        <v>38</v>
      </c>
      <c r="AW125">
        <v>7</v>
      </c>
      <c r="AX125" t="s">
        <v>74</v>
      </c>
      <c r="AY125" t="s">
        <v>74</v>
      </c>
      <c r="AZ125" t="s">
        <v>74</v>
      </c>
      <c r="BA125" t="s">
        <v>74</v>
      </c>
      <c r="BB125">
        <v>829</v>
      </c>
      <c r="BC125">
        <v>843</v>
      </c>
      <c r="BD125" t="s">
        <v>74</v>
      </c>
      <c r="BE125" t="s">
        <v>1566</v>
      </c>
      <c r="BF125" t="str">
        <f>HYPERLINK("http://dx.doi.org/10.1016/0198-0149(91)90021-7","http://dx.doi.org/10.1016/0198-0149(91)90021-7")</f>
        <v>http://dx.doi.org/10.1016/0198-0149(91)90021-7</v>
      </c>
      <c r="BG125" t="s">
        <v>74</v>
      </c>
      <c r="BH125" t="s">
        <v>74</v>
      </c>
      <c r="BI125">
        <v>15</v>
      </c>
      <c r="BJ125" t="s">
        <v>136</v>
      </c>
      <c r="BK125" t="s">
        <v>97</v>
      </c>
      <c r="BL125" t="s">
        <v>136</v>
      </c>
      <c r="BM125" t="s">
        <v>1558</v>
      </c>
      <c r="BN125" t="s">
        <v>74</v>
      </c>
      <c r="BO125" t="s">
        <v>74</v>
      </c>
      <c r="BP125" t="s">
        <v>74</v>
      </c>
      <c r="BQ125" t="s">
        <v>74</v>
      </c>
      <c r="BR125" t="s">
        <v>100</v>
      </c>
      <c r="BS125" t="s">
        <v>1567</v>
      </c>
      <c r="BT125" t="str">
        <f>HYPERLINK("https%3A%2F%2Fwww.webofscience.com%2Fwos%2Fwoscc%2Ffull-record%2FWOS:A1991GE93900005","View Full Record in Web of Science")</f>
        <v>View Full Record in Web of Science</v>
      </c>
    </row>
    <row r="126" spans="1:72" x14ac:dyDescent="0.15">
      <c r="A126" t="s">
        <v>72</v>
      </c>
      <c r="B126" t="s">
        <v>862</v>
      </c>
      <c r="C126" t="s">
        <v>74</v>
      </c>
      <c r="D126" t="s">
        <v>74</v>
      </c>
      <c r="E126" t="s">
        <v>74</v>
      </c>
      <c r="F126" t="s">
        <v>862</v>
      </c>
      <c r="G126" t="s">
        <v>74</v>
      </c>
      <c r="H126" t="s">
        <v>74</v>
      </c>
      <c r="I126" t="s">
        <v>1568</v>
      </c>
      <c r="J126" t="s">
        <v>1569</v>
      </c>
      <c r="K126" t="s">
        <v>74</v>
      </c>
      <c r="L126" t="s">
        <v>74</v>
      </c>
      <c r="M126" t="s">
        <v>77</v>
      </c>
      <c r="N126" t="s">
        <v>78</v>
      </c>
      <c r="O126" t="s">
        <v>74</v>
      </c>
      <c r="P126" t="s">
        <v>74</v>
      </c>
      <c r="Q126" t="s">
        <v>74</v>
      </c>
      <c r="R126" t="s">
        <v>74</v>
      </c>
      <c r="S126" t="s">
        <v>74</v>
      </c>
      <c r="T126" t="s">
        <v>1570</v>
      </c>
      <c r="U126" t="s">
        <v>1571</v>
      </c>
      <c r="V126" t="s">
        <v>74</v>
      </c>
      <c r="W126" t="s">
        <v>74</v>
      </c>
      <c r="X126" t="s">
        <v>74</v>
      </c>
      <c r="Y126" t="s">
        <v>1572</v>
      </c>
      <c r="Z126" t="s">
        <v>74</v>
      </c>
      <c r="AA126" t="s">
        <v>74</v>
      </c>
      <c r="AB126" t="s">
        <v>74</v>
      </c>
      <c r="AC126" t="s">
        <v>74</v>
      </c>
      <c r="AD126" t="s">
        <v>74</v>
      </c>
      <c r="AE126" t="s">
        <v>74</v>
      </c>
      <c r="AF126" t="s">
        <v>74</v>
      </c>
      <c r="AG126">
        <v>32</v>
      </c>
      <c r="AH126">
        <v>50</v>
      </c>
      <c r="AI126">
        <v>52</v>
      </c>
      <c r="AJ126">
        <v>1</v>
      </c>
      <c r="AK126">
        <v>4</v>
      </c>
      <c r="AL126" t="s">
        <v>583</v>
      </c>
      <c r="AM126" t="s">
        <v>111</v>
      </c>
      <c r="AN126" t="s">
        <v>584</v>
      </c>
      <c r="AO126" t="s">
        <v>1573</v>
      </c>
      <c r="AP126" t="s">
        <v>74</v>
      </c>
      <c r="AQ126" t="s">
        <v>74</v>
      </c>
      <c r="AR126" t="s">
        <v>1574</v>
      </c>
      <c r="AS126" t="s">
        <v>1575</v>
      </c>
      <c r="AT126" t="s">
        <v>1516</v>
      </c>
      <c r="AU126">
        <v>1991</v>
      </c>
      <c r="AV126">
        <v>33</v>
      </c>
      <c r="AW126">
        <v>1</v>
      </c>
      <c r="AX126" t="s">
        <v>74</v>
      </c>
      <c r="AY126" t="s">
        <v>74</v>
      </c>
      <c r="AZ126" t="s">
        <v>74</v>
      </c>
      <c r="BA126" t="s">
        <v>74</v>
      </c>
      <c r="BB126">
        <v>89</v>
      </c>
      <c r="BC126">
        <v>104</v>
      </c>
      <c r="BD126" t="s">
        <v>74</v>
      </c>
      <c r="BE126" t="s">
        <v>1576</v>
      </c>
      <c r="BF126" t="str">
        <f>HYPERLINK("http://dx.doi.org/10.1016/0272-7714(91)90072-J","http://dx.doi.org/10.1016/0272-7714(91)90072-J")</f>
        <v>http://dx.doi.org/10.1016/0272-7714(91)90072-J</v>
      </c>
      <c r="BG126" t="s">
        <v>74</v>
      </c>
      <c r="BH126" t="s">
        <v>74</v>
      </c>
      <c r="BI126">
        <v>16</v>
      </c>
      <c r="BJ126" t="s">
        <v>416</v>
      </c>
      <c r="BK126" t="s">
        <v>97</v>
      </c>
      <c r="BL126" t="s">
        <v>416</v>
      </c>
      <c r="BM126" t="s">
        <v>1577</v>
      </c>
      <c r="BN126" t="s">
        <v>74</v>
      </c>
      <c r="BO126" t="s">
        <v>74</v>
      </c>
      <c r="BP126" t="s">
        <v>74</v>
      </c>
      <c r="BQ126" t="s">
        <v>74</v>
      </c>
      <c r="BR126" t="s">
        <v>100</v>
      </c>
      <c r="BS126" t="s">
        <v>1578</v>
      </c>
      <c r="BT126" t="str">
        <f>HYPERLINK("https%3A%2F%2Fwww.webofscience.com%2Fwos%2Fwoscc%2Ffull-record%2FWOS:A1991FX99000006","View Full Record in Web of Science")</f>
        <v>View Full Record in Web of Science</v>
      </c>
    </row>
    <row r="127" spans="1:72" x14ac:dyDescent="0.15">
      <c r="A127" t="s">
        <v>72</v>
      </c>
      <c r="B127" t="s">
        <v>1579</v>
      </c>
      <c r="C127" t="s">
        <v>74</v>
      </c>
      <c r="D127" t="s">
        <v>74</v>
      </c>
      <c r="E127" t="s">
        <v>74</v>
      </c>
      <c r="F127" t="s">
        <v>1579</v>
      </c>
      <c r="G127" t="s">
        <v>74</v>
      </c>
      <c r="H127" t="s">
        <v>74</v>
      </c>
      <c r="I127" t="s">
        <v>1580</v>
      </c>
      <c r="J127" t="s">
        <v>1581</v>
      </c>
      <c r="K127" t="s">
        <v>74</v>
      </c>
      <c r="L127" t="s">
        <v>74</v>
      </c>
      <c r="M127" t="s">
        <v>77</v>
      </c>
      <c r="N127" t="s">
        <v>78</v>
      </c>
      <c r="O127" t="s">
        <v>74</v>
      </c>
      <c r="P127" t="s">
        <v>74</v>
      </c>
      <c r="Q127" t="s">
        <v>74</v>
      </c>
      <c r="R127" t="s">
        <v>74</v>
      </c>
      <c r="S127" t="s">
        <v>74</v>
      </c>
      <c r="T127" t="s">
        <v>74</v>
      </c>
      <c r="U127" t="s">
        <v>74</v>
      </c>
      <c r="V127" t="s">
        <v>1582</v>
      </c>
      <c r="W127" t="s">
        <v>1583</v>
      </c>
      <c r="X127" t="s">
        <v>1584</v>
      </c>
      <c r="Y127" t="s">
        <v>1585</v>
      </c>
      <c r="Z127" t="s">
        <v>74</v>
      </c>
      <c r="AA127" t="s">
        <v>74</v>
      </c>
      <c r="AB127" t="s">
        <v>74</v>
      </c>
      <c r="AC127" t="s">
        <v>74</v>
      </c>
      <c r="AD127" t="s">
        <v>74</v>
      </c>
      <c r="AE127" t="s">
        <v>74</v>
      </c>
      <c r="AF127" t="s">
        <v>74</v>
      </c>
      <c r="AG127">
        <v>42</v>
      </c>
      <c r="AH127">
        <v>18</v>
      </c>
      <c r="AI127">
        <v>20</v>
      </c>
      <c r="AJ127">
        <v>0</v>
      </c>
      <c r="AK127">
        <v>7</v>
      </c>
      <c r="AL127" t="s">
        <v>1586</v>
      </c>
      <c r="AM127" t="s">
        <v>1587</v>
      </c>
      <c r="AN127" t="s">
        <v>1588</v>
      </c>
      <c r="AO127" t="s">
        <v>1589</v>
      </c>
      <c r="AP127" t="s">
        <v>74</v>
      </c>
      <c r="AQ127" t="s">
        <v>74</v>
      </c>
      <c r="AR127" t="s">
        <v>1590</v>
      </c>
      <c r="AS127" t="s">
        <v>1591</v>
      </c>
      <c r="AT127" t="s">
        <v>1516</v>
      </c>
      <c r="AU127">
        <v>1991</v>
      </c>
      <c r="AV127">
        <v>89</v>
      </c>
      <c r="AW127">
        <v>3</v>
      </c>
      <c r="AX127" t="s">
        <v>74</v>
      </c>
      <c r="AY127" t="s">
        <v>74</v>
      </c>
      <c r="AZ127" t="s">
        <v>74</v>
      </c>
      <c r="BA127" t="s">
        <v>74</v>
      </c>
      <c r="BB127">
        <v>355</v>
      </c>
      <c r="BC127">
        <v>365</v>
      </c>
      <c r="BD127" t="s">
        <v>74</v>
      </c>
      <c r="BE127" t="s">
        <v>74</v>
      </c>
      <c r="BF127" t="s">
        <v>74</v>
      </c>
      <c r="BG127" t="s">
        <v>74</v>
      </c>
      <c r="BH127" t="s">
        <v>74</v>
      </c>
      <c r="BI127">
        <v>11</v>
      </c>
      <c r="BJ127" t="s">
        <v>971</v>
      </c>
      <c r="BK127" t="s">
        <v>97</v>
      </c>
      <c r="BL127" t="s">
        <v>971</v>
      </c>
      <c r="BM127" t="s">
        <v>1592</v>
      </c>
      <c r="BN127" t="s">
        <v>74</v>
      </c>
      <c r="BO127" t="s">
        <v>74</v>
      </c>
      <c r="BP127" t="s">
        <v>74</v>
      </c>
      <c r="BQ127" t="s">
        <v>74</v>
      </c>
      <c r="BR127" t="s">
        <v>100</v>
      </c>
      <c r="BS127" t="s">
        <v>1593</v>
      </c>
      <c r="BT127" t="str">
        <f>HYPERLINK("https%3A%2F%2Fwww.webofscience.com%2Fwos%2Fwoscc%2Ffull-record%2FWOS:A1991GE37500002","View Full Record in Web of Science")</f>
        <v>View Full Record in Web of Science</v>
      </c>
    </row>
    <row r="128" spans="1:72" x14ac:dyDescent="0.15">
      <c r="A128" t="s">
        <v>72</v>
      </c>
      <c r="B128" t="s">
        <v>1594</v>
      </c>
      <c r="C128" t="s">
        <v>74</v>
      </c>
      <c r="D128" t="s">
        <v>74</v>
      </c>
      <c r="E128" t="s">
        <v>74</v>
      </c>
      <c r="F128" t="s">
        <v>1594</v>
      </c>
      <c r="G128" t="s">
        <v>74</v>
      </c>
      <c r="H128" t="s">
        <v>74</v>
      </c>
      <c r="I128" t="s">
        <v>1595</v>
      </c>
      <c r="J128" t="s">
        <v>457</v>
      </c>
      <c r="K128" t="s">
        <v>74</v>
      </c>
      <c r="L128" t="s">
        <v>74</v>
      </c>
      <c r="M128" t="s">
        <v>77</v>
      </c>
      <c r="N128" t="s">
        <v>78</v>
      </c>
      <c r="O128" t="s">
        <v>74</v>
      </c>
      <c r="P128" t="s">
        <v>74</v>
      </c>
      <c r="Q128" t="s">
        <v>74</v>
      </c>
      <c r="R128" t="s">
        <v>74</v>
      </c>
      <c r="S128" t="s">
        <v>74</v>
      </c>
      <c r="T128" t="s">
        <v>74</v>
      </c>
      <c r="U128" t="s">
        <v>1596</v>
      </c>
      <c r="V128" t="s">
        <v>1597</v>
      </c>
      <c r="W128" t="s">
        <v>1598</v>
      </c>
      <c r="X128" t="s">
        <v>782</v>
      </c>
      <c r="Y128" t="s">
        <v>74</v>
      </c>
      <c r="Z128" t="s">
        <v>74</v>
      </c>
      <c r="AA128" t="s">
        <v>74</v>
      </c>
      <c r="AB128" t="s">
        <v>74</v>
      </c>
      <c r="AC128" t="s">
        <v>74</v>
      </c>
      <c r="AD128" t="s">
        <v>74</v>
      </c>
      <c r="AE128" t="s">
        <v>74</v>
      </c>
      <c r="AF128" t="s">
        <v>74</v>
      </c>
      <c r="AG128">
        <v>45</v>
      </c>
      <c r="AH128">
        <v>56</v>
      </c>
      <c r="AI128">
        <v>60</v>
      </c>
      <c r="AJ128">
        <v>1</v>
      </c>
      <c r="AK128">
        <v>13</v>
      </c>
      <c r="AL128" t="s">
        <v>461</v>
      </c>
      <c r="AM128" t="s">
        <v>249</v>
      </c>
      <c r="AN128" t="s">
        <v>735</v>
      </c>
      <c r="AO128" t="s">
        <v>463</v>
      </c>
      <c r="AP128" t="s">
        <v>1599</v>
      </c>
      <c r="AQ128" t="s">
        <v>74</v>
      </c>
      <c r="AR128" t="s">
        <v>464</v>
      </c>
      <c r="AS128" t="s">
        <v>465</v>
      </c>
      <c r="AT128" t="s">
        <v>1516</v>
      </c>
      <c r="AU128">
        <v>1991</v>
      </c>
      <c r="AV128">
        <v>55</v>
      </c>
      <c r="AW128">
        <v>7</v>
      </c>
      <c r="AX128" t="s">
        <v>74</v>
      </c>
      <c r="AY128" t="s">
        <v>74</v>
      </c>
      <c r="AZ128" t="s">
        <v>74</v>
      </c>
      <c r="BA128" t="s">
        <v>74</v>
      </c>
      <c r="BB128">
        <v>1827</v>
      </c>
      <c r="BC128">
        <v>1836</v>
      </c>
      <c r="BD128" t="s">
        <v>74</v>
      </c>
      <c r="BE128" t="s">
        <v>1600</v>
      </c>
      <c r="BF128" t="str">
        <f>HYPERLINK("http://dx.doi.org/10.1016/0016-7037(91)90027-3","http://dx.doi.org/10.1016/0016-7037(91)90027-3")</f>
        <v>http://dx.doi.org/10.1016/0016-7037(91)90027-3</v>
      </c>
      <c r="BG128" t="s">
        <v>74</v>
      </c>
      <c r="BH128" t="s">
        <v>74</v>
      </c>
      <c r="BI128">
        <v>10</v>
      </c>
      <c r="BJ128" t="s">
        <v>170</v>
      </c>
      <c r="BK128" t="s">
        <v>97</v>
      </c>
      <c r="BL128" t="s">
        <v>170</v>
      </c>
      <c r="BM128" t="s">
        <v>1601</v>
      </c>
      <c r="BN128" t="s">
        <v>74</v>
      </c>
      <c r="BO128" t="s">
        <v>74</v>
      </c>
      <c r="BP128" t="s">
        <v>74</v>
      </c>
      <c r="BQ128" t="s">
        <v>74</v>
      </c>
      <c r="BR128" t="s">
        <v>100</v>
      </c>
      <c r="BS128" t="s">
        <v>1602</v>
      </c>
      <c r="BT128" t="str">
        <f>HYPERLINK("https%3A%2F%2Fwww.webofscience.com%2Fwos%2Fwoscc%2Ffull-record%2FWOS:A1991FY22100007","View Full Record in Web of Science")</f>
        <v>View Full Record in Web of Science</v>
      </c>
    </row>
    <row r="129" spans="1:72" x14ac:dyDescent="0.15">
      <c r="A129" t="s">
        <v>72</v>
      </c>
      <c r="B129" t="s">
        <v>1603</v>
      </c>
      <c r="C129" t="s">
        <v>74</v>
      </c>
      <c r="D129" t="s">
        <v>74</v>
      </c>
      <c r="E129" t="s">
        <v>74</v>
      </c>
      <c r="F129" t="s">
        <v>1603</v>
      </c>
      <c r="G129" t="s">
        <v>74</v>
      </c>
      <c r="H129" t="s">
        <v>74</v>
      </c>
      <c r="I129" t="s">
        <v>1604</v>
      </c>
      <c r="J129" t="s">
        <v>1605</v>
      </c>
      <c r="K129" t="s">
        <v>74</v>
      </c>
      <c r="L129" t="s">
        <v>74</v>
      </c>
      <c r="M129" t="s">
        <v>77</v>
      </c>
      <c r="N129" t="s">
        <v>78</v>
      </c>
      <c r="O129" t="s">
        <v>74</v>
      </c>
      <c r="P129" t="s">
        <v>74</v>
      </c>
      <c r="Q129" t="s">
        <v>74</v>
      </c>
      <c r="R129" t="s">
        <v>74</v>
      </c>
      <c r="S129" t="s">
        <v>74</v>
      </c>
      <c r="T129" t="s">
        <v>74</v>
      </c>
      <c r="U129" t="s">
        <v>1606</v>
      </c>
      <c r="V129" t="s">
        <v>1607</v>
      </c>
      <c r="W129" t="s">
        <v>74</v>
      </c>
      <c r="X129" t="s">
        <v>74</v>
      </c>
      <c r="Y129" t="s">
        <v>1608</v>
      </c>
      <c r="Z129" t="s">
        <v>74</v>
      </c>
      <c r="AA129" t="s">
        <v>74</v>
      </c>
      <c r="AB129" t="s">
        <v>74</v>
      </c>
      <c r="AC129" t="s">
        <v>74</v>
      </c>
      <c r="AD129" t="s">
        <v>74</v>
      </c>
      <c r="AE129" t="s">
        <v>74</v>
      </c>
      <c r="AF129" t="s">
        <v>74</v>
      </c>
      <c r="AG129">
        <v>34</v>
      </c>
      <c r="AH129">
        <v>21</v>
      </c>
      <c r="AI129">
        <v>23</v>
      </c>
      <c r="AJ129">
        <v>0</v>
      </c>
      <c r="AK129">
        <v>1</v>
      </c>
      <c r="AL129" t="s">
        <v>1609</v>
      </c>
      <c r="AM129" t="s">
        <v>1610</v>
      </c>
      <c r="AN129" t="s">
        <v>1611</v>
      </c>
      <c r="AO129" t="s">
        <v>1612</v>
      </c>
      <c r="AP129" t="s">
        <v>1613</v>
      </c>
      <c r="AQ129" t="s">
        <v>74</v>
      </c>
      <c r="AR129" t="s">
        <v>1605</v>
      </c>
      <c r="AS129" t="s">
        <v>381</v>
      </c>
      <c r="AT129" t="s">
        <v>1516</v>
      </c>
      <c r="AU129">
        <v>1991</v>
      </c>
      <c r="AV129">
        <v>19</v>
      </c>
      <c r="AW129">
        <v>7</v>
      </c>
      <c r="AX129" t="s">
        <v>74</v>
      </c>
      <c r="AY129" t="s">
        <v>74</v>
      </c>
      <c r="AZ129" t="s">
        <v>74</v>
      </c>
      <c r="BA129" t="s">
        <v>74</v>
      </c>
      <c r="BB129">
        <v>686</v>
      </c>
      <c r="BC129">
        <v>689</v>
      </c>
      <c r="BD129" t="s">
        <v>74</v>
      </c>
      <c r="BE129" t="s">
        <v>1614</v>
      </c>
      <c r="BF129" t="str">
        <f>HYPERLINK("http://dx.doi.org/10.1130/0091-7613(1991)019&lt;0686:MNHDCB&gt;2.3.CO;2","http://dx.doi.org/10.1130/0091-7613(1991)019&lt;0686:MNHDCB&gt;2.3.CO;2")</f>
        <v>http://dx.doi.org/10.1130/0091-7613(1991)019&lt;0686:MNHDCB&gt;2.3.CO;2</v>
      </c>
      <c r="BG129" t="s">
        <v>74</v>
      </c>
      <c r="BH129" t="s">
        <v>74</v>
      </c>
      <c r="BI129">
        <v>4</v>
      </c>
      <c r="BJ129" t="s">
        <v>381</v>
      </c>
      <c r="BK129" t="s">
        <v>97</v>
      </c>
      <c r="BL129" t="s">
        <v>381</v>
      </c>
      <c r="BM129" t="s">
        <v>1615</v>
      </c>
      <c r="BN129" t="s">
        <v>74</v>
      </c>
      <c r="BO129" t="s">
        <v>74</v>
      </c>
      <c r="BP129" t="s">
        <v>74</v>
      </c>
      <c r="BQ129" t="s">
        <v>74</v>
      </c>
      <c r="BR129" t="s">
        <v>100</v>
      </c>
      <c r="BS129" t="s">
        <v>1616</v>
      </c>
      <c r="BT129" t="str">
        <f>HYPERLINK("https%3A%2F%2Fwww.webofscience.com%2Fwos%2Fwoscc%2Ffull-record%2FWOS:A1991FV90200004","View Full Record in Web of Science")</f>
        <v>View Full Record in Web of Science</v>
      </c>
    </row>
    <row r="130" spans="1:72" x14ac:dyDescent="0.15">
      <c r="A130" t="s">
        <v>72</v>
      </c>
      <c r="B130" t="s">
        <v>1617</v>
      </c>
      <c r="C130" t="s">
        <v>74</v>
      </c>
      <c r="D130" t="s">
        <v>74</v>
      </c>
      <c r="E130" t="s">
        <v>74</v>
      </c>
      <c r="F130" t="s">
        <v>1617</v>
      </c>
      <c r="G130" t="s">
        <v>74</v>
      </c>
      <c r="H130" t="s">
        <v>74</v>
      </c>
      <c r="I130" t="s">
        <v>1618</v>
      </c>
      <c r="J130" t="s">
        <v>486</v>
      </c>
      <c r="K130" t="s">
        <v>74</v>
      </c>
      <c r="L130" t="s">
        <v>74</v>
      </c>
      <c r="M130" t="s">
        <v>77</v>
      </c>
      <c r="N130" t="s">
        <v>78</v>
      </c>
      <c r="O130" t="s">
        <v>74</v>
      </c>
      <c r="P130" t="s">
        <v>74</v>
      </c>
      <c r="Q130" t="s">
        <v>74</v>
      </c>
      <c r="R130" t="s">
        <v>74</v>
      </c>
      <c r="S130" t="s">
        <v>74</v>
      </c>
      <c r="T130" t="s">
        <v>74</v>
      </c>
      <c r="U130" t="s">
        <v>1619</v>
      </c>
      <c r="V130" t="s">
        <v>1620</v>
      </c>
      <c r="W130" t="s">
        <v>74</v>
      </c>
      <c r="X130" t="s">
        <v>74</v>
      </c>
      <c r="Y130" t="s">
        <v>1621</v>
      </c>
      <c r="Z130" t="s">
        <v>74</v>
      </c>
      <c r="AA130" t="s">
        <v>1622</v>
      </c>
      <c r="AB130" t="s">
        <v>74</v>
      </c>
      <c r="AC130" t="s">
        <v>74</v>
      </c>
      <c r="AD130" t="s">
        <v>74</v>
      </c>
      <c r="AE130" t="s">
        <v>74</v>
      </c>
      <c r="AF130" t="s">
        <v>74</v>
      </c>
      <c r="AG130">
        <v>22</v>
      </c>
      <c r="AH130">
        <v>38</v>
      </c>
      <c r="AI130">
        <v>39</v>
      </c>
      <c r="AJ130">
        <v>0</v>
      </c>
      <c r="AK130">
        <v>1</v>
      </c>
      <c r="AL130" t="s">
        <v>86</v>
      </c>
      <c r="AM130" t="s">
        <v>87</v>
      </c>
      <c r="AN130" t="s">
        <v>88</v>
      </c>
      <c r="AO130" t="s">
        <v>494</v>
      </c>
      <c r="AP130" t="s">
        <v>1223</v>
      </c>
      <c r="AQ130" t="s">
        <v>74</v>
      </c>
      <c r="AR130" t="s">
        <v>495</v>
      </c>
      <c r="AS130" t="s">
        <v>496</v>
      </c>
      <c r="AT130" t="s">
        <v>1516</v>
      </c>
      <c r="AU130">
        <v>1991</v>
      </c>
      <c r="AV130">
        <v>18</v>
      </c>
      <c r="AW130">
        <v>7</v>
      </c>
      <c r="AX130" t="s">
        <v>74</v>
      </c>
      <c r="AY130" t="s">
        <v>74</v>
      </c>
      <c r="AZ130" t="s">
        <v>74</v>
      </c>
      <c r="BA130" t="s">
        <v>74</v>
      </c>
      <c r="BB130">
        <v>1205</v>
      </c>
      <c r="BC130">
        <v>1208</v>
      </c>
      <c r="BD130" t="s">
        <v>74</v>
      </c>
      <c r="BE130" t="s">
        <v>1623</v>
      </c>
      <c r="BF130" t="str">
        <f>HYPERLINK("http://dx.doi.org/10.1029/91GL01333","http://dx.doi.org/10.1029/91GL01333")</f>
        <v>http://dx.doi.org/10.1029/91GL01333</v>
      </c>
      <c r="BG130" t="s">
        <v>74</v>
      </c>
      <c r="BH130" t="s">
        <v>74</v>
      </c>
      <c r="BI130">
        <v>4</v>
      </c>
      <c r="BJ130" t="s">
        <v>380</v>
      </c>
      <c r="BK130" t="s">
        <v>97</v>
      </c>
      <c r="BL130" t="s">
        <v>381</v>
      </c>
      <c r="BM130" t="s">
        <v>1624</v>
      </c>
      <c r="BN130" t="s">
        <v>74</v>
      </c>
      <c r="BO130" t="s">
        <v>74</v>
      </c>
      <c r="BP130" t="s">
        <v>74</v>
      </c>
      <c r="BQ130" t="s">
        <v>74</v>
      </c>
      <c r="BR130" t="s">
        <v>100</v>
      </c>
      <c r="BS130" t="s">
        <v>1625</v>
      </c>
      <c r="BT130" t="str">
        <f>HYPERLINK("https%3A%2F%2Fwww.webofscience.com%2Fwos%2Fwoscc%2Ffull-record%2FWOS:A1991FW15500009","View Full Record in Web of Science")</f>
        <v>View Full Record in Web of Science</v>
      </c>
    </row>
    <row r="131" spans="1:72" x14ac:dyDescent="0.15">
      <c r="A131" t="s">
        <v>72</v>
      </c>
      <c r="B131" t="s">
        <v>1626</v>
      </c>
      <c r="C131" t="s">
        <v>74</v>
      </c>
      <c r="D131" t="s">
        <v>74</v>
      </c>
      <c r="E131" t="s">
        <v>74</v>
      </c>
      <c r="F131" t="s">
        <v>1626</v>
      </c>
      <c r="G131" t="s">
        <v>74</v>
      </c>
      <c r="H131" t="s">
        <v>74</v>
      </c>
      <c r="I131" t="s">
        <v>1627</v>
      </c>
      <c r="J131" t="s">
        <v>1628</v>
      </c>
      <c r="K131" t="s">
        <v>74</v>
      </c>
      <c r="L131" t="s">
        <v>74</v>
      </c>
      <c r="M131" t="s">
        <v>77</v>
      </c>
      <c r="N131" t="s">
        <v>401</v>
      </c>
      <c r="O131" t="s">
        <v>1629</v>
      </c>
      <c r="P131" t="s">
        <v>1630</v>
      </c>
      <c r="Q131" t="s">
        <v>1631</v>
      </c>
      <c r="R131" t="s">
        <v>74</v>
      </c>
      <c r="S131" t="s">
        <v>74</v>
      </c>
      <c r="T131" t="s">
        <v>74</v>
      </c>
      <c r="U131" t="s">
        <v>74</v>
      </c>
      <c r="V131" t="s">
        <v>1632</v>
      </c>
      <c r="W131" t="s">
        <v>1633</v>
      </c>
      <c r="X131" t="s">
        <v>1634</v>
      </c>
      <c r="Y131" t="s">
        <v>1635</v>
      </c>
      <c r="Z131" t="s">
        <v>74</v>
      </c>
      <c r="AA131" t="s">
        <v>74</v>
      </c>
      <c r="AB131" t="s">
        <v>74</v>
      </c>
      <c r="AC131" t="s">
        <v>74</v>
      </c>
      <c r="AD131" t="s">
        <v>74</v>
      </c>
      <c r="AE131" t="s">
        <v>74</v>
      </c>
      <c r="AF131" t="s">
        <v>74</v>
      </c>
      <c r="AG131">
        <v>14</v>
      </c>
      <c r="AH131">
        <v>8</v>
      </c>
      <c r="AI131">
        <v>8</v>
      </c>
      <c r="AJ131">
        <v>0</v>
      </c>
      <c r="AK131">
        <v>1</v>
      </c>
      <c r="AL131" t="s">
        <v>715</v>
      </c>
      <c r="AM131" t="s">
        <v>716</v>
      </c>
      <c r="AN131" t="s">
        <v>717</v>
      </c>
      <c r="AO131" t="s">
        <v>1636</v>
      </c>
      <c r="AP131" t="s">
        <v>74</v>
      </c>
      <c r="AQ131" t="s">
        <v>74</v>
      </c>
      <c r="AR131" t="s">
        <v>1637</v>
      </c>
      <c r="AS131" t="s">
        <v>1638</v>
      </c>
      <c r="AT131" t="s">
        <v>1516</v>
      </c>
      <c r="AU131">
        <v>1991</v>
      </c>
      <c r="AV131">
        <v>90</v>
      </c>
      <c r="AW131" t="s">
        <v>1639</v>
      </c>
      <c r="AX131" t="s">
        <v>74</v>
      </c>
      <c r="AY131" t="s">
        <v>74</v>
      </c>
      <c r="AZ131" t="s">
        <v>74</v>
      </c>
      <c r="BA131" t="s">
        <v>74</v>
      </c>
      <c r="BB131">
        <v>61</v>
      </c>
      <c r="BC131">
        <v>67</v>
      </c>
      <c r="BD131" t="s">
        <v>74</v>
      </c>
      <c r="BE131" t="s">
        <v>74</v>
      </c>
      <c r="BF131" t="s">
        <v>74</v>
      </c>
      <c r="BG131" t="s">
        <v>74</v>
      </c>
      <c r="BH131" t="s">
        <v>74</v>
      </c>
      <c r="BI131">
        <v>7</v>
      </c>
      <c r="BJ131" t="s">
        <v>1640</v>
      </c>
      <c r="BK131" t="s">
        <v>417</v>
      </c>
      <c r="BL131" t="s">
        <v>1641</v>
      </c>
      <c r="BM131" t="s">
        <v>1642</v>
      </c>
      <c r="BN131" t="s">
        <v>74</v>
      </c>
      <c r="BO131" t="s">
        <v>74</v>
      </c>
      <c r="BP131" t="s">
        <v>74</v>
      </c>
      <c r="BQ131" t="s">
        <v>74</v>
      </c>
      <c r="BR131" t="s">
        <v>100</v>
      </c>
      <c r="BS131" t="s">
        <v>1643</v>
      </c>
      <c r="BT131" t="str">
        <f>HYPERLINK("https%3A%2F%2Fwww.webofscience.com%2Fwos%2Fwoscc%2Ffull-record%2FWOS:A1991GD07900010","View Full Record in Web of Science")</f>
        <v>View Full Record in Web of Science</v>
      </c>
    </row>
    <row r="132" spans="1:72" x14ac:dyDescent="0.15">
      <c r="A132" t="s">
        <v>72</v>
      </c>
      <c r="B132" t="s">
        <v>1644</v>
      </c>
      <c r="C132" t="s">
        <v>74</v>
      </c>
      <c r="D132" t="s">
        <v>74</v>
      </c>
      <c r="E132" t="s">
        <v>74</v>
      </c>
      <c r="F132" t="s">
        <v>1644</v>
      </c>
      <c r="G132" t="s">
        <v>74</v>
      </c>
      <c r="H132" t="s">
        <v>74</v>
      </c>
      <c r="I132" t="s">
        <v>1645</v>
      </c>
      <c r="J132" t="s">
        <v>1628</v>
      </c>
      <c r="K132" t="s">
        <v>74</v>
      </c>
      <c r="L132" t="s">
        <v>74</v>
      </c>
      <c r="M132" t="s">
        <v>77</v>
      </c>
      <c r="N132" t="s">
        <v>401</v>
      </c>
      <c r="O132" t="s">
        <v>1629</v>
      </c>
      <c r="P132" t="s">
        <v>1630</v>
      </c>
      <c r="Q132" t="s">
        <v>1631</v>
      </c>
      <c r="R132" t="s">
        <v>74</v>
      </c>
      <c r="S132" t="s">
        <v>74</v>
      </c>
      <c r="T132" t="s">
        <v>74</v>
      </c>
      <c r="U132" t="s">
        <v>74</v>
      </c>
      <c r="V132" t="s">
        <v>1646</v>
      </c>
      <c r="W132" t="s">
        <v>74</v>
      </c>
      <c r="X132" t="s">
        <v>74</v>
      </c>
      <c r="Y132" t="s">
        <v>1647</v>
      </c>
      <c r="Z132" t="s">
        <v>74</v>
      </c>
      <c r="AA132" t="s">
        <v>74</v>
      </c>
      <c r="AB132" t="s">
        <v>74</v>
      </c>
      <c r="AC132" t="s">
        <v>74</v>
      </c>
      <c r="AD132" t="s">
        <v>74</v>
      </c>
      <c r="AE132" t="s">
        <v>74</v>
      </c>
      <c r="AF132" t="s">
        <v>74</v>
      </c>
      <c r="AG132">
        <v>0</v>
      </c>
      <c r="AH132">
        <v>6</v>
      </c>
      <c r="AI132">
        <v>6</v>
      </c>
      <c r="AJ132">
        <v>0</v>
      </c>
      <c r="AK132">
        <v>0</v>
      </c>
      <c r="AL132" t="s">
        <v>715</v>
      </c>
      <c r="AM132" t="s">
        <v>716</v>
      </c>
      <c r="AN132" t="s">
        <v>717</v>
      </c>
      <c r="AO132" t="s">
        <v>1636</v>
      </c>
      <c r="AP132" t="s">
        <v>74</v>
      </c>
      <c r="AQ132" t="s">
        <v>74</v>
      </c>
      <c r="AR132" t="s">
        <v>1637</v>
      </c>
      <c r="AS132" t="s">
        <v>1638</v>
      </c>
      <c r="AT132" t="s">
        <v>1516</v>
      </c>
      <c r="AU132">
        <v>1991</v>
      </c>
      <c r="AV132">
        <v>90</v>
      </c>
      <c r="AW132" t="s">
        <v>1639</v>
      </c>
      <c r="AX132" t="s">
        <v>74</v>
      </c>
      <c r="AY132" t="s">
        <v>74</v>
      </c>
      <c r="AZ132" t="s">
        <v>74</v>
      </c>
      <c r="BA132" t="s">
        <v>74</v>
      </c>
      <c r="BB132">
        <v>207</v>
      </c>
      <c r="BC132">
        <v>212</v>
      </c>
      <c r="BD132" t="s">
        <v>74</v>
      </c>
      <c r="BE132" t="s">
        <v>74</v>
      </c>
      <c r="BF132" t="s">
        <v>74</v>
      </c>
      <c r="BG132" t="s">
        <v>74</v>
      </c>
      <c r="BH132" t="s">
        <v>74</v>
      </c>
      <c r="BI132">
        <v>6</v>
      </c>
      <c r="BJ132" t="s">
        <v>1640</v>
      </c>
      <c r="BK132" t="s">
        <v>417</v>
      </c>
      <c r="BL132" t="s">
        <v>1641</v>
      </c>
      <c r="BM132" t="s">
        <v>1642</v>
      </c>
      <c r="BN132" t="s">
        <v>74</v>
      </c>
      <c r="BO132" t="s">
        <v>74</v>
      </c>
      <c r="BP132" t="s">
        <v>74</v>
      </c>
      <c r="BQ132" t="s">
        <v>74</v>
      </c>
      <c r="BR132" t="s">
        <v>100</v>
      </c>
      <c r="BS132" t="s">
        <v>1648</v>
      </c>
      <c r="BT132" t="str">
        <f>HYPERLINK("https%3A%2F%2Fwww.webofscience.com%2Fwos%2Fwoscc%2Ffull-record%2FWOS:A1991GD07900033","View Full Record in Web of Science")</f>
        <v>View Full Record in Web of Science</v>
      </c>
    </row>
    <row r="133" spans="1:72" x14ac:dyDescent="0.15">
      <c r="A133" t="s">
        <v>72</v>
      </c>
      <c r="B133" t="s">
        <v>1649</v>
      </c>
      <c r="C133" t="s">
        <v>74</v>
      </c>
      <c r="D133" t="s">
        <v>74</v>
      </c>
      <c r="E133" t="s">
        <v>74</v>
      </c>
      <c r="F133" t="s">
        <v>1649</v>
      </c>
      <c r="G133" t="s">
        <v>74</v>
      </c>
      <c r="H133" t="s">
        <v>74</v>
      </c>
      <c r="I133" t="s">
        <v>1650</v>
      </c>
      <c r="J133" t="s">
        <v>1651</v>
      </c>
      <c r="K133" t="s">
        <v>74</v>
      </c>
      <c r="L133" t="s">
        <v>74</v>
      </c>
      <c r="M133" t="s">
        <v>1652</v>
      </c>
      <c r="N133" t="s">
        <v>78</v>
      </c>
      <c r="O133" t="s">
        <v>74</v>
      </c>
      <c r="P133" t="s">
        <v>74</v>
      </c>
      <c r="Q133" t="s">
        <v>74</v>
      </c>
      <c r="R133" t="s">
        <v>74</v>
      </c>
      <c r="S133" t="s">
        <v>74</v>
      </c>
      <c r="T133" t="s">
        <v>74</v>
      </c>
      <c r="U133" t="s">
        <v>74</v>
      </c>
      <c r="V133" t="s">
        <v>74</v>
      </c>
      <c r="W133" t="s">
        <v>74</v>
      </c>
      <c r="X133" t="s">
        <v>74</v>
      </c>
      <c r="Y133" t="s">
        <v>74</v>
      </c>
      <c r="Z133" t="s">
        <v>74</v>
      </c>
      <c r="AA133" t="s">
        <v>74</v>
      </c>
      <c r="AB133" t="s">
        <v>74</v>
      </c>
      <c r="AC133" t="s">
        <v>74</v>
      </c>
      <c r="AD133" t="s">
        <v>74</v>
      </c>
      <c r="AE133" t="s">
        <v>74</v>
      </c>
      <c r="AF133" t="s">
        <v>74</v>
      </c>
      <c r="AG133">
        <v>2</v>
      </c>
      <c r="AH133">
        <v>0</v>
      </c>
      <c r="AI133">
        <v>0</v>
      </c>
      <c r="AJ133">
        <v>0</v>
      </c>
      <c r="AK133">
        <v>0</v>
      </c>
      <c r="AL133" t="s">
        <v>1653</v>
      </c>
      <c r="AM133" t="s">
        <v>1654</v>
      </c>
      <c r="AN133" t="s">
        <v>1655</v>
      </c>
      <c r="AO133" t="s">
        <v>1656</v>
      </c>
      <c r="AP133" t="s">
        <v>74</v>
      </c>
      <c r="AQ133" t="s">
        <v>74</v>
      </c>
      <c r="AR133" t="s">
        <v>1651</v>
      </c>
      <c r="AS133" t="s">
        <v>1657</v>
      </c>
      <c r="AT133" t="s">
        <v>1516</v>
      </c>
      <c r="AU133">
        <v>1991</v>
      </c>
      <c r="AV133" t="s">
        <v>74</v>
      </c>
      <c r="AW133">
        <v>535</v>
      </c>
      <c r="AX133" t="s">
        <v>74</v>
      </c>
      <c r="AY133" t="s">
        <v>74</v>
      </c>
      <c r="AZ133" t="s">
        <v>74</v>
      </c>
      <c r="BA133" t="s">
        <v>74</v>
      </c>
      <c r="BB133">
        <v>82</v>
      </c>
      <c r="BC133">
        <v>93</v>
      </c>
      <c r="BD133" t="s">
        <v>74</v>
      </c>
      <c r="BE133" t="s">
        <v>74</v>
      </c>
      <c r="BF133" t="s">
        <v>74</v>
      </c>
      <c r="BG133" t="s">
        <v>74</v>
      </c>
      <c r="BH133" t="s">
        <v>74</v>
      </c>
      <c r="BI133">
        <v>12</v>
      </c>
      <c r="BJ133" t="s">
        <v>659</v>
      </c>
      <c r="BK133" t="s">
        <v>660</v>
      </c>
      <c r="BL133" t="s">
        <v>659</v>
      </c>
      <c r="BM133" t="s">
        <v>1658</v>
      </c>
      <c r="BN133" t="s">
        <v>74</v>
      </c>
      <c r="BO133" t="s">
        <v>74</v>
      </c>
      <c r="BP133" t="s">
        <v>74</v>
      </c>
      <c r="BQ133" t="s">
        <v>74</v>
      </c>
      <c r="BR133" t="s">
        <v>100</v>
      </c>
      <c r="BS133" t="s">
        <v>1659</v>
      </c>
      <c r="BT133" t="str">
        <f>HYPERLINK("https%3A%2F%2Fwww.webofscience.com%2Fwos%2Fwoscc%2Ffull-record%2FWOS:A1991FU55200013","View Full Record in Web of Science")</f>
        <v>View Full Record in Web of Science</v>
      </c>
    </row>
    <row r="134" spans="1:72" x14ac:dyDescent="0.15">
      <c r="A134" t="s">
        <v>72</v>
      </c>
      <c r="B134" t="s">
        <v>1660</v>
      </c>
      <c r="C134" t="s">
        <v>74</v>
      </c>
      <c r="D134" t="s">
        <v>74</v>
      </c>
      <c r="E134" t="s">
        <v>74</v>
      </c>
      <c r="F134" t="s">
        <v>1660</v>
      </c>
      <c r="G134" t="s">
        <v>74</v>
      </c>
      <c r="H134" t="s">
        <v>74</v>
      </c>
      <c r="I134" t="s">
        <v>1661</v>
      </c>
      <c r="J134" t="s">
        <v>1662</v>
      </c>
      <c r="K134" t="s">
        <v>74</v>
      </c>
      <c r="L134" t="s">
        <v>74</v>
      </c>
      <c r="M134" t="s">
        <v>77</v>
      </c>
      <c r="N134" t="s">
        <v>78</v>
      </c>
      <c r="O134" t="s">
        <v>74</v>
      </c>
      <c r="P134" t="s">
        <v>74</v>
      </c>
      <c r="Q134" t="s">
        <v>74</v>
      </c>
      <c r="R134" t="s">
        <v>74</v>
      </c>
      <c r="S134" t="s">
        <v>74</v>
      </c>
      <c r="T134" t="s">
        <v>74</v>
      </c>
      <c r="U134" t="s">
        <v>1663</v>
      </c>
      <c r="V134" t="s">
        <v>74</v>
      </c>
      <c r="W134" t="s">
        <v>74</v>
      </c>
      <c r="X134" t="s">
        <v>74</v>
      </c>
      <c r="Y134" t="s">
        <v>1664</v>
      </c>
      <c r="Z134" t="s">
        <v>74</v>
      </c>
      <c r="AA134" t="s">
        <v>74</v>
      </c>
      <c r="AB134" t="s">
        <v>74</v>
      </c>
      <c r="AC134" t="s">
        <v>74</v>
      </c>
      <c r="AD134" t="s">
        <v>74</v>
      </c>
      <c r="AE134" t="s">
        <v>74</v>
      </c>
      <c r="AF134" t="s">
        <v>74</v>
      </c>
      <c r="AG134">
        <v>17</v>
      </c>
      <c r="AH134">
        <v>0</v>
      </c>
      <c r="AI134">
        <v>0</v>
      </c>
      <c r="AJ134">
        <v>0</v>
      </c>
      <c r="AK134">
        <v>3</v>
      </c>
      <c r="AL134" t="s">
        <v>1665</v>
      </c>
      <c r="AM134" t="s">
        <v>215</v>
      </c>
      <c r="AN134" t="s">
        <v>843</v>
      </c>
      <c r="AO134" t="s">
        <v>1666</v>
      </c>
      <c r="AP134" t="s">
        <v>74</v>
      </c>
      <c r="AQ134" t="s">
        <v>74</v>
      </c>
      <c r="AR134" t="s">
        <v>1667</v>
      </c>
      <c r="AS134" t="s">
        <v>74</v>
      </c>
      <c r="AT134" t="s">
        <v>1516</v>
      </c>
      <c r="AU134">
        <v>1991</v>
      </c>
      <c r="AV134">
        <v>46</v>
      </c>
      <c r="AW134">
        <v>7</v>
      </c>
      <c r="AX134">
        <v>2</v>
      </c>
      <c r="AY134" t="s">
        <v>74</v>
      </c>
      <c r="AZ134" t="s">
        <v>74</v>
      </c>
      <c r="BA134" t="s">
        <v>74</v>
      </c>
      <c r="BB134">
        <v>1042</v>
      </c>
      <c r="BC134">
        <v>1048</v>
      </c>
      <c r="BD134" t="s">
        <v>74</v>
      </c>
      <c r="BE134" t="s">
        <v>74</v>
      </c>
      <c r="BF134" t="s">
        <v>74</v>
      </c>
      <c r="BG134" t="s">
        <v>74</v>
      </c>
      <c r="BH134" t="s">
        <v>74</v>
      </c>
      <c r="BI134">
        <v>7</v>
      </c>
      <c r="BJ134" t="s">
        <v>1668</v>
      </c>
      <c r="BK134" t="s">
        <v>97</v>
      </c>
      <c r="BL134" t="s">
        <v>203</v>
      </c>
      <c r="BM134" t="s">
        <v>1669</v>
      </c>
      <c r="BN134" t="s">
        <v>74</v>
      </c>
      <c r="BO134" t="s">
        <v>74</v>
      </c>
      <c r="BP134" t="s">
        <v>74</v>
      </c>
      <c r="BQ134" t="s">
        <v>74</v>
      </c>
      <c r="BR134" t="s">
        <v>100</v>
      </c>
      <c r="BS134" t="s">
        <v>1670</v>
      </c>
      <c r="BT134" t="str">
        <f>HYPERLINK("https%3A%2F%2Fwww.webofscience.com%2Fwos%2Fwoscc%2Ffull-record%2FWOS:A1991HK64200011","View Full Record in Web of Science")</f>
        <v>View Full Record in Web of Science</v>
      </c>
    </row>
    <row r="135" spans="1:72" x14ac:dyDescent="0.15">
      <c r="A135" t="s">
        <v>72</v>
      </c>
      <c r="B135" t="s">
        <v>1671</v>
      </c>
      <c r="C135" t="s">
        <v>74</v>
      </c>
      <c r="D135" t="s">
        <v>74</v>
      </c>
      <c r="E135" t="s">
        <v>74</v>
      </c>
      <c r="F135" t="s">
        <v>1671</v>
      </c>
      <c r="G135" t="s">
        <v>74</v>
      </c>
      <c r="H135" t="s">
        <v>74</v>
      </c>
      <c r="I135" t="s">
        <v>1672</v>
      </c>
      <c r="J135" t="s">
        <v>1673</v>
      </c>
      <c r="K135" t="s">
        <v>74</v>
      </c>
      <c r="L135" t="s">
        <v>74</v>
      </c>
      <c r="M135" t="s">
        <v>77</v>
      </c>
      <c r="N135" t="s">
        <v>78</v>
      </c>
      <c r="O135" t="s">
        <v>74</v>
      </c>
      <c r="P135" t="s">
        <v>74</v>
      </c>
      <c r="Q135" t="s">
        <v>74</v>
      </c>
      <c r="R135" t="s">
        <v>74</v>
      </c>
      <c r="S135" t="s">
        <v>74</v>
      </c>
      <c r="T135" t="s">
        <v>1674</v>
      </c>
      <c r="U135" t="s">
        <v>1675</v>
      </c>
      <c r="V135" t="s">
        <v>1676</v>
      </c>
      <c r="W135" t="s">
        <v>74</v>
      </c>
      <c r="X135" t="s">
        <v>74</v>
      </c>
      <c r="Y135" t="s">
        <v>1677</v>
      </c>
      <c r="Z135" t="s">
        <v>74</v>
      </c>
      <c r="AA135" t="s">
        <v>74</v>
      </c>
      <c r="AB135" t="s">
        <v>74</v>
      </c>
      <c r="AC135" t="s">
        <v>74</v>
      </c>
      <c r="AD135" t="s">
        <v>74</v>
      </c>
      <c r="AE135" t="s">
        <v>74</v>
      </c>
      <c r="AF135" t="s">
        <v>74</v>
      </c>
      <c r="AG135">
        <v>35</v>
      </c>
      <c r="AH135">
        <v>75</v>
      </c>
      <c r="AI135">
        <v>77</v>
      </c>
      <c r="AJ135">
        <v>1</v>
      </c>
      <c r="AK135">
        <v>13</v>
      </c>
      <c r="AL135" t="s">
        <v>1678</v>
      </c>
      <c r="AM135" t="s">
        <v>1679</v>
      </c>
      <c r="AN135" t="s">
        <v>1680</v>
      </c>
      <c r="AO135" t="s">
        <v>1681</v>
      </c>
      <c r="AP135" t="s">
        <v>1682</v>
      </c>
      <c r="AQ135" t="s">
        <v>74</v>
      </c>
      <c r="AR135" t="s">
        <v>1683</v>
      </c>
      <c r="AS135" t="s">
        <v>1684</v>
      </c>
      <c r="AT135" t="s">
        <v>1516</v>
      </c>
      <c r="AU135">
        <v>1991</v>
      </c>
      <c r="AV135">
        <v>158</v>
      </c>
      <c r="AW135" t="s">
        <v>74</v>
      </c>
      <c r="AX135" t="s">
        <v>74</v>
      </c>
      <c r="AY135" t="s">
        <v>74</v>
      </c>
      <c r="AZ135" t="s">
        <v>74</v>
      </c>
      <c r="BA135" t="s">
        <v>74</v>
      </c>
      <c r="BB135">
        <v>355</v>
      </c>
      <c r="BC135">
        <v>368</v>
      </c>
      <c r="BD135" t="s">
        <v>74</v>
      </c>
      <c r="BE135" t="s">
        <v>74</v>
      </c>
      <c r="BF135" t="s">
        <v>74</v>
      </c>
      <c r="BG135" t="s">
        <v>74</v>
      </c>
      <c r="BH135" t="s">
        <v>74</v>
      </c>
      <c r="BI135">
        <v>14</v>
      </c>
      <c r="BJ135" t="s">
        <v>1685</v>
      </c>
      <c r="BK135" t="s">
        <v>97</v>
      </c>
      <c r="BL135" t="s">
        <v>1686</v>
      </c>
      <c r="BM135" t="s">
        <v>1687</v>
      </c>
      <c r="BN135" t="s">
        <v>74</v>
      </c>
      <c r="BO135" t="s">
        <v>74</v>
      </c>
      <c r="BP135" t="s">
        <v>74</v>
      </c>
      <c r="BQ135" t="s">
        <v>74</v>
      </c>
      <c r="BR135" t="s">
        <v>100</v>
      </c>
      <c r="BS135" t="s">
        <v>1688</v>
      </c>
      <c r="BT135" t="str">
        <f>HYPERLINK("https%3A%2F%2Fwww.webofscience.com%2Fwos%2Fwoscc%2Ffull-record%2FWOS:A1991FW63800020","View Full Record in Web of Science")</f>
        <v>View Full Record in Web of Science</v>
      </c>
    </row>
    <row r="136" spans="1:72" x14ac:dyDescent="0.15">
      <c r="A136" t="s">
        <v>72</v>
      </c>
      <c r="B136" t="s">
        <v>1689</v>
      </c>
      <c r="C136" t="s">
        <v>74</v>
      </c>
      <c r="D136" t="s">
        <v>74</v>
      </c>
      <c r="E136" t="s">
        <v>74</v>
      </c>
      <c r="F136" t="s">
        <v>1689</v>
      </c>
      <c r="G136" t="s">
        <v>74</v>
      </c>
      <c r="H136" t="s">
        <v>74</v>
      </c>
      <c r="I136" t="s">
        <v>1690</v>
      </c>
      <c r="J136" t="s">
        <v>1691</v>
      </c>
      <c r="K136" t="s">
        <v>74</v>
      </c>
      <c r="L136" t="s">
        <v>74</v>
      </c>
      <c r="M136" t="s">
        <v>77</v>
      </c>
      <c r="N136" t="s">
        <v>334</v>
      </c>
      <c r="O136" t="s">
        <v>74</v>
      </c>
      <c r="P136" t="s">
        <v>74</v>
      </c>
      <c r="Q136" t="s">
        <v>74</v>
      </c>
      <c r="R136" t="s">
        <v>74</v>
      </c>
      <c r="S136" t="s">
        <v>74</v>
      </c>
      <c r="T136" t="s">
        <v>74</v>
      </c>
      <c r="U136" t="s">
        <v>1692</v>
      </c>
      <c r="V136" t="s">
        <v>1693</v>
      </c>
      <c r="W136" t="s">
        <v>74</v>
      </c>
      <c r="X136" t="s">
        <v>74</v>
      </c>
      <c r="Y136" t="s">
        <v>1694</v>
      </c>
      <c r="Z136" t="s">
        <v>74</v>
      </c>
      <c r="AA136" t="s">
        <v>1695</v>
      </c>
      <c r="AB136" t="s">
        <v>1696</v>
      </c>
      <c r="AC136" t="s">
        <v>74</v>
      </c>
      <c r="AD136" t="s">
        <v>74</v>
      </c>
      <c r="AE136" t="s">
        <v>74</v>
      </c>
      <c r="AF136" t="s">
        <v>74</v>
      </c>
      <c r="AG136">
        <v>18</v>
      </c>
      <c r="AH136">
        <v>106</v>
      </c>
      <c r="AI136">
        <v>122</v>
      </c>
      <c r="AJ136">
        <v>4</v>
      </c>
      <c r="AK136">
        <v>26</v>
      </c>
      <c r="AL136" t="s">
        <v>1697</v>
      </c>
      <c r="AM136" t="s">
        <v>1698</v>
      </c>
      <c r="AN136" t="s">
        <v>1699</v>
      </c>
      <c r="AO136" t="s">
        <v>1700</v>
      </c>
      <c r="AP136" t="s">
        <v>74</v>
      </c>
      <c r="AQ136" t="s">
        <v>74</v>
      </c>
      <c r="AR136" t="s">
        <v>1701</v>
      </c>
      <c r="AS136" t="s">
        <v>1702</v>
      </c>
      <c r="AT136" t="s">
        <v>1516</v>
      </c>
      <c r="AU136">
        <v>1991</v>
      </c>
      <c r="AV136">
        <v>36</v>
      </c>
      <c r="AW136">
        <v>5</v>
      </c>
      <c r="AX136" t="s">
        <v>74</v>
      </c>
      <c r="AY136" t="s">
        <v>74</v>
      </c>
      <c r="AZ136" t="s">
        <v>74</v>
      </c>
      <c r="BA136" t="s">
        <v>74</v>
      </c>
      <c r="BB136">
        <v>998</v>
      </c>
      <c r="BC136">
        <v>1006</v>
      </c>
      <c r="BD136" t="s">
        <v>74</v>
      </c>
      <c r="BE136" t="s">
        <v>1703</v>
      </c>
      <c r="BF136" t="str">
        <f>HYPERLINK("http://dx.doi.org/10.4319/lo.1991.36.5.0998","http://dx.doi.org/10.4319/lo.1991.36.5.0998")</f>
        <v>http://dx.doi.org/10.4319/lo.1991.36.5.0998</v>
      </c>
      <c r="BG136" t="s">
        <v>74</v>
      </c>
      <c r="BH136" t="s">
        <v>74</v>
      </c>
      <c r="BI136">
        <v>9</v>
      </c>
      <c r="BJ136" t="s">
        <v>1704</v>
      </c>
      <c r="BK136" t="s">
        <v>97</v>
      </c>
      <c r="BL136" t="s">
        <v>416</v>
      </c>
      <c r="BM136" t="s">
        <v>1705</v>
      </c>
      <c r="BN136" t="s">
        <v>74</v>
      </c>
      <c r="BO136" t="s">
        <v>147</v>
      </c>
      <c r="BP136" t="s">
        <v>74</v>
      </c>
      <c r="BQ136" t="s">
        <v>74</v>
      </c>
      <c r="BR136" t="s">
        <v>100</v>
      </c>
      <c r="BS136" t="s">
        <v>1706</v>
      </c>
      <c r="BT136" t="str">
        <f>HYPERLINK("https%3A%2F%2Fwww.webofscience.com%2Fwos%2Fwoscc%2Ffull-record%2FWOS:A1991GP59400014","View Full Record in Web of Science")</f>
        <v>View Full Record in Web of Science</v>
      </c>
    </row>
    <row r="137" spans="1:72" x14ac:dyDescent="0.15">
      <c r="A137" t="s">
        <v>72</v>
      </c>
      <c r="B137" t="s">
        <v>1707</v>
      </c>
      <c r="C137" t="s">
        <v>74</v>
      </c>
      <c r="D137" t="s">
        <v>74</v>
      </c>
      <c r="E137" t="s">
        <v>74</v>
      </c>
      <c r="F137" t="s">
        <v>1707</v>
      </c>
      <c r="G137" t="s">
        <v>74</v>
      </c>
      <c r="H137" t="s">
        <v>74</v>
      </c>
      <c r="I137" t="s">
        <v>1708</v>
      </c>
      <c r="J137" t="s">
        <v>1709</v>
      </c>
      <c r="K137" t="s">
        <v>74</v>
      </c>
      <c r="L137" t="s">
        <v>74</v>
      </c>
      <c r="M137" t="s">
        <v>77</v>
      </c>
      <c r="N137" t="s">
        <v>78</v>
      </c>
      <c r="O137" t="s">
        <v>74</v>
      </c>
      <c r="P137" t="s">
        <v>74</v>
      </c>
      <c r="Q137" t="s">
        <v>74</v>
      </c>
      <c r="R137" t="s">
        <v>74</v>
      </c>
      <c r="S137" t="s">
        <v>74</v>
      </c>
      <c r="T137" t="s">
        <v>1710</v>
      </c>
      <c r="U137" t="s">
        <v>74</v>
      </c>
      <c r="V137" t="s">
        <v>1711</v>
      </c>
      <c r="W137" t="s">
        <v>1712</v>
      </c>
      <c r="X137" t="s">
        <v>1713</v>
      </c>
      <c r="Y137" t="s">
        <v>1714</v>
      </c>
      <c r="Z137" t="s">
        <v>74</v>
      </c>
      <c r="AA137" t="s">
        <v>74</v>
      </c>
      <c r="AB137" t="s">
        <v>74</v>
      </c>
      <c r="AC137" t="s">
        <v>74</v>
      </c>
      <c r="AD137" t="s">
        <v>74</v>
      </c>
      <c r="AE137" t="s">
        <v>74</v>
      </c>
      <c r="AF137" t="s">
        <v>74</v>
      </c>
      <c r="AG137">
        <v>19</v>
      </c>
      <c r="AH137">
        <v>17</v>
      </c>
      <c r="AI137">
        <v>20</v>
      </c>
      <c r="AJ137">
        <v>0</v>
      </c>
      <c r="AK137">
        <v>10</v>
      </c>
      <c r="AL137" t="s">
        <v>1715</v>
      </c>
      <c r="AM137" t="s">
        <v>1716</v>
      </c>
      <c r="AN137" t="s">
        <v>1717</v>
      </c>
      <c r="AO137" t="s">
        <v>1718</v>
      </c>
      <c r="AP137" t="s">
        <v>74</v>
      </c>
      <c r="AQ137" t="s">
        <v>74</v>
      </c>
      <c r="AR137" t="s">
        <v>1709</v>
      </c>
      <c r="AS137" t="s">
        <v>1719</v>
      </c>
      <c r="AT137" t="s">
        <v>1516</v>
      </c>
      <c r="AU137">
        <v>1991</v>
      </c>
      <c r="AV137">
        <v>37</v>
      </c>
      <c r="AW137">
        <v>3</v>
      </c>
      <c r="AX137" t="s">
        <v>74</v>
      </c>
      <c r="AY137" t="s">
        <v>74</v>
      </c>
      <c r="AZ137" t="s">
        <v>74</v>
      </c>
      <c r="BA137" t="s">
        <v>74</v>
      </c>
      <c r="BB137">
        <v>252</v>
      </c>
      <c r="BC137">
        <v>262</v>
      </c>
      <c r="BD137" t="s">
        <v>74</v>
      </c>
      <c r="BE137" t="s">
        <v>1720</v>
      </c>
      <c r="BF137" t="str">
        <f>HYPERLINK("http://dx.doi.org/10.1163/187529291X00259","http://dx.doi.org/10.1163/187529291X00259")</f>
        <v>http://dx.doi.org/10.1163/187529291X00259</v>
      </c>
      <c r="BG137" t="s">
        <v>74</v>
      </c>
      <c r="BH137" t="s">
        <v>74</v>
      </c>
      <c r="BI137">
        <v>11</v>
      </c>
      <c r="BJ137" t="s">
        <v>677</v>
      </c>
      <c r="BK137" t="s">
        <v>97</v>
      </c>
      <c r="BL137" t="s">
        <v>677</v>
      </c>
      <c r="BM137" t="s">
        <v>1721</v>
      </c>
      <c r="BN137" t="s">
        <v>74</v>
      </c>
      <c r="BO137" t="s">
        <v>74</v>
      </c>
      <c r="BP137" t="s">
        <v>74</v>
      </c>
      <c r="BQ137" t="s">
        <v>74</v>
      </c>
      <c r="BR137" t="s">
        <v>100</v>
      </c>
      <c r="BS137" t="s">
        <v>1722</v>
      </c>
      <c r="BT137" t="str">
        <f>HYPERLINK("https%3A%2F%2Fwww.webofscience.com%2Fwos%2Fwoscc%2Ffull-record%2FWOS:A1991GE17400002","View Full Record in Web of Science")</f>
        <v>View Full Record in Web of Science</v>
      </c>
    </row>
    <row r="138" spans="1:72" x14ac:dyDescent="0.15">
      <c r="A138" t="s">
        <v>72</v>
      </c>
      <c r="B138" t="s">
        <v>1723</v>
      </c>
      <c r="C138" t="s">
        <v>74</v>
      </c>
      <c r="D138" t="s">
        <v>74</v>
      </c>
      <c r="E138" t="s">
        <v>74</v>
      </c>
      <c r="F138" t="s">
        <v>1723</v>
      </c>
      <c r="G138" t="s">
        <v>74</v>
      </c>
      <c r="H138" t="s">
        <v>74</v>
      </c>
      <c r="I138" t="s">
        <v>1724</v>
      </c>
      <c r="J138" t="s">
        <v>1725</v>
      </c>
      <c r="K138" t="s">
        <v>74</v>
      </c>
      <c r="L138" t="s">
        <v>74</v>
      </c>
      <c r="M138" t="s">
        <v>472</v>
      </c>
      <c r="N138" t="s">
        <v>78</v>
      </c>
      <c r="O138" t="s">
        <v>74</v>
      </c>
      <c r="P138" t="s">
        <v>74</v>
      </c>
      <c r="Q138" t="s">
        <v>74</v>
      </c>
      <c r="R138" t="s">
        <v>74</v>
      </c>
      <c r="S138" t="s">
        <v>74</v>
      </c>
      <c r="T138" t="s">
        <v>74</v>
      </c>
      <c r="U138" t="s">
        <v>1726</v>
      </c>
      <c r="V138" t="s">
        <v>1727</v>
      </c>
      <c r="W138" t="s">
        <v>74</v>
      </c>
      <c r="X138" t="s">
        <v>74</v>
      </c>
      <c r="Y138" t="s">
        <v>1728</v>
      </c>
      <c r="Z138" t="s">
        <v>74</v>
      </c>
      <c r="AA138" t="s">
        <v>74</v>
      </c>
      <c r="AB138" t="s">
        <v>74</v>
      </c>
      <c r="AC138" t="s">
        <v>74</v>
      </c>
      <c r="AD138" t="s">
        <v>74</v>
      </c>
      <c r="AE138" t="s">
        <v>74</v>
      </c>
      <c r="AF138" t="s">
        <v>74</v>
      </c>
      <c r="AG138">
        <v>11</v>
      </c>
      <c r="AH138">
        <v>3</v>
      </c>
      <c r="AI138">
        <v>3</v>
      </c>
      <c r="AJ138">
        <v>0</v>
      </c>
      <c r="AK138">
        <v>0</v>
      </c>
      <c r="AL138" t="s">
        <v>475</v>
      </c>
      <c r="AM138" t="s">
        <v>476</v>
      </c>
      <c r="AN138" t="s">
        <v>477</v>
      </c>
      <c r="AO138" t="s">
        <v>1729</v>
      </c>
      <c r="AP138" t="s">
        <v>74</v>
      </c>
      <c r="AQ138" t="s">
        <v>74</v>
      </c>
      <c r="AR138" t="s">
        <v>1730</v>
      </c>
      <c r="AS138" t="s">
        <v>1731</v>
      </c>
      <c r="AT138" t="s">
        <v>1732</v>
      </c>
      <c r="AU138">
        <v>1991</v>
      </c>
      <c r="AV138">
        <v>31</v>
      </c>
      <c r="AW138">
        <v>4</v>
      </c>
      <c r="AX138" t="s">
        <v>74</v>
      </c>
      <c r="AY138" t="s">
        <v>74</v>
      </c>
      <c r="AZ138" t="s">
        <v>74</v>
      </c>
      <c r="BA138" t="s">
        <v>74</v>
      </c>
      <c r="BB138">
        <v>570</v>
      </c>
      <c r="BC138">
        <v>576</v>
      </c>
      <c r="BD138" t="s">
        <v>74</v>
      </c>
      <c r="BE138" t="s">
        <v>74</v>
      </c>
      <c r="BF138" t="s">
        <v>74</v>
      </c>
      <c r="BG138" t="s">
        <v>74</v>
      </c>
      <c r="BH138" t="s">
        <v>74</v>
      </c>
      <c r="BI138">
        <v>7</v>
      </c>
      <c r="BJ138" t="s">
        <v>136</v>
      </c>
      <c r="BK138" t="s">
        <v>97</v>
      </c>
      <c r="BL138" t="s">
        <v>136</v>
      </c>
      <c r="BM138" t="s">
        <v>1733</v>
      </c>
      <c r="BN138" t="s">
        <v>74</v>
      </c>
      <c r="BO138" t="s">
        <v>74</v>
      </c>
      <c r="BP138" t="s">
        <v>74</v>
      </c>
      <c r="BQ138" t="s">
        <v>74</v>
      </c>
      <c r="BR138" t="s">
        <v>100</v>
      </c>
      <c r="BS138" t="s">
        <v>1734</v>
      </c>
      <c r="BT138" t="str">
        <f>HYPERLINK("https%3A%2F%2Fwww.webofscience.com%2Fwos%2Fwoscc%2Ffull-record%2FWOS:A1991GT92600006","View Full Record in Web of Science")</f>
        <v>View Full Record in Web of Science</v>
      </c>
    </row>
    <row r="139" spans="1:72" x14ac:dyDescent="0.15">
      <c r="A139" t="s">
        <v>72</v>
      </c>
      <c r="B139" t="s">
        <v>1735</v>
      </c>
      <c r="C139" t="s">
        <v>74</v>
      </c>
      <c r="D139" t="s">
        <v>74</v>
      </c>
      <c r="E139" t="s">
        <v>74</v>
      </c>
      <c r="F139" t="s">
        <v>1735</v>
      </c>
      <c r="G139" t="s">
        <v>74</v>
      </c>
      <c r="H139" t="s">
        <v>74</v>
      </c>
      <c r="I139" t="s">
        <v>1736</v>
      </c>
      <c r="J139" t="s">
        <v>1725</v>
      </c>
      <c r="K139" t="s">
        <v>74</v>
      </c>
      <c r="L139" t="s">
        <v>74</v>
      </c>
      <c r="M139" t="s">
        <v>472</v>
      </c>
      <c r="N139" t="s">
        <v>78</v>
      </c>
      <c r="O139" t="s">
        <v>74</v>
      </c>
      <c r="P139" t="s">
        <v>74</v>
      </c>
      <c r="Q139" t="s">
        <v>74</v>
      </c>
      <c r="R139" t="s">
        <v>74</v>
      </c>
      <c r="S139" t="s">
        <v>74</v>
      </c>
      <c r="T139" t="s">
        <v>74</v>
      </c>
      <c r="U139" t="s">
        <v>1737</v>
      </c>
      <c r="V139" t="s">
        <v>1738</v>
      </c>
      <c r="W139" t="s">
        <v>74</v>
      </c>
      <c r="X139" t="s">
        <v>74</v>
      </c>
      <c r="Y139" t="s">
        <v>1739</v>
      </c>
      <c r="Z139" t="s">
        <v>74</v>
      </c>
      <c r="AA139" t="s">
        <v>74</v>
      </c>
      <c r="AB139" t="s">
        <v>74</v>
      </c>
      <c r="AC139" t="s">
        <v>74</v>
      </c>
      <c r="AD139" t="s">
        <v>74</v>
      </c>
      <c r="AE139" t="s">
        <v>74</v>
      </c>
      <c r="AF139" t="s">
        <v>74</v>
      </c>
      <c r="AG139">
        <v>24</v>
      </c>
      <c r="AH139">
        <v>3</v>
      </c>
      <c r="AI139">
        <v>3</v>
      </c>
      <c r="AJ139">
        <v>0</v>
      </c>
      <c r="AK139">
        <v>2</v>
      </c>
      <c r="AL139" t="s">
        <v>475</v>
      </c>
      <c r="AM139" t="s">
        <v>476</v>
      </c>
      <c r="AN139" t="s">
        <v>477</v>
      </c>
      <c r="AO139" t="s">
        <v>1729</v>
      </c>
      <c r="AP139" t="s">
        <v>74</v>
      </c>
      <c r="AQ139" t="s">
        <v>74</v>
      </c>
      <c r="AR139" t="s">
        <v>1730</v>
      </c>
      <c r="AS139" t="s">
        <v>1731</v>
      </c>
      <c r="AT139" t="s">
        <v>1732</v>
      </c>
      <c r="AU139">
        <v>1991</v>
      </c>
      <c r="AV139">
        <v>31</v>
      </c>
      <c r="AW139">
        <v>4</v>
      </c>
      <c r="AX139" t="s">
        <v>74</v>
      </c>
      <c r="AY139" t="s">
        <v>74</v>
      </c>
      <c r="AZ139" t="s">
        <v>74</v>
      </c>
      <c r="BA139" t="s">
        <v>74</v>
      </c>
      <c r="BB139">
        <v>621</v>
      </c>
      <c r="BC139">
        <v>627</v>
      </c>
      <c r="BD139" t="s">
        <v>74</v>
      </c>
      <c r="BE139" t="s">
        <v>74</v>
      </c>
      <c r="BF139" t="s">
        <v>74</v>
      </c>
      <c r="BG139" t="s">
        <v>74</v>
      </c>
      <c r="BH139" t="s">
        <v>74</v>
      </c>
      <c r="BI139">
        <v>7</v>
      </c>
      <c r="BJ139" t="s">
        <v>136</v>
      </c>
      <c r="BK139" t="s">
        <v>97</v>
      </c>
      <c r="BL139" t="s">
        <v>136</v>
      </c>
      <c r="BM139" t="s">
        <v>1733</v>
      </c>
      <c r="BN139" t="s">
        <v>74</v>
      </c>
      <c r="BO139" t="s">
        <v>74</v>
      </c>
      <c r="BP139" t="s">
        <v>74</v>
      </c>
      <c r="BQ139" t="s">
        <v>74</v>
      </c>
      <c r="BR139" t="s">
        <v>100</v>
      </c>
      <c r="BS139" t="s">
        <v>1740</v>
      </c>
      <c r="BT139" t="str">
        <f>HYPERLINK("https%3A%2F%2Fwww.webofscience.com%2Fwos%2Fwoscc%2Ffull-record%2FWOS:A1991GT92600014","View Full Record in Web of Science")</f>
        <v>View Full Record in Web of Science</v>
      </c>
    </row>
    <row r="140" spans="1:72" x14ac:dyDescent="0.15">
      <c r="A140" t="s">
        <v>72</v>
      </c>
      <c r="B140" t="s">
        <v>1741</v>
      </c>
      <c r="C140" t="s">
        <v>74</v>
      </c>
      <c r="D140" t="s">
        <v>74</v>
      </c>
      <c r="E140" t="s">
        <v>74</v>
      </c>
      <c r="F140" t="s">
        <v>1741</v>
      </c>
      <c r="G140" t="s">
        <v>74</v>
      </c>
      <c r="H140" t="s">
        <v>74</v>
      </c>
      <c r="I140" t="s">
        <v>1742</v>
      </c>
      <c r="J140" t="s">
        <v>809</v>
      </c>
      <c r="K140" t="s">
        <v>74</v>
      </c>
      <c r="L140" t="s">
        <v>74</v>
      </c>
      <c r="M140" t="s">
        <v>77</v>
      </c>
      <c r="N140" t="s">
        <v>78</v>
      </c>
      <c r="O140" t="s">
        <v>74</v>
      </c>
      <c r="P140" t="s">
        <v>74</v>
      </c>
      <c r="Q140" t="s">
        <v>74</v>
      </c>
      <c r="R140" t="s">
        <v>74</v>
      </c>
      <c r="S140" t="s">
        <v>74</v>
      </c>
      <c r="T140" t="s">
        <v>74</v>
      </c>
      <c r="U140" t="s">
        <v>1743</v>
      </c>
      <c r="V140" t="s">
        <v>1744</v>
      </c>
      <c r="W140" t="s">
        <v>74</v>
      </c>
      <c r="X140" t="s">
        <v>74</v>
      </c>
      <c r="Y140" t="s">
        <v>1745</v>
      </c>
      <c r="Z140" t="s">
        <v>74</v>
      </c>
      <c r="AA140" t="s">
        <v>74</v>
      </c>
      <c r="AB140" t="s">
        <v>74</v>
      </c>
      <c r="AC140" t="s">
        <v>74</v>
      </c>
      <c r="AD140" t="s">
        <v>74</v>
      </c>
      <c r="AE140" t="s">
        <v>74</v>
      </c>
      <c r="AF140" t="s">
        <v>74</v>
      </c>
      <c r="AG140">
        <v>43</v>
      </c>
      <c r="AH140">
        <v>5</v>
      </c>
      <c r="AI140">
        <v>5</v>
      </c>
      <c r="AJ140">
        <v>0</v>
      </c>
      <c r="AK140">
        <v>0</v>
      </c>
      <c r="AL140" t="s">
        <v>461</v>
      </c>
      <c r="AM140" t="s">
        <v>249</v>
      </c>
      <c r="AN140" t="s">
        <v>462</v>
      </c>
      <c r="AO140" t="s">
        <v>814</v>
      </c>
      <c r="AP140" t="s">
        <v>74</v>
      </c>
      <c r="AQ140" t="s">
        <v>74</v>
      </c>
      <c r="AR140" t="s">
        <v>815</v>
      </c>
      <c r="AS140" t="s">
        <v>816</v>
      </c>
      <c r="AT140" t="s">
        <v>1516</v>
      </c>
      <c r="AU140">
        <v>1991</v>
      </c>
      <c r="AV140">
        <v>39</v>
      </c>
      <c r="AW140">
        <v>7</v>
      </c>
      <c r="AX140" t="s">
        <v>74</v>
      </c>
      <c r="AY140" t="s">
        <v>74</v>
      </c>
      <c r="AZ140" t="s">
        <v>74</v>
      </c>
      <c r="BA140" t="s">
        <v>74</v>
      </c>
      <c r="BB140">
        <v>1017</v>
      </c>
      <c r="BC140">
        <v>1023</v>
      </c>
      <c r="BD140" t="s">
        <v>74</v>
      </c>
      <c r="BE140" t="s">
        <v>1746</v>
      </c>
      <c r="BF140" t="str">
        <f>HYPERLINK("http://dx.doi.org/10.1016/0032-0633(91)90107-L","http://dx.doi.org/10.1016/0032-0633(91)90107-L")</f>
        <v>http://dx.doi.org/10.1016/0032-0633(91)90107-L</v>
      </c>
      <c r="BG140" t="s">
        <v>74</v>
      </c>
      <c r="BH140" t="s">
        <v>74</v>
      </c>
      <c r="BI140">
        <v>7</v>
      </c>
      <c r="BJ140" t="s">
        <v>818</v>
      </c>
      <c r="BK140" t="s">
        <v>97</v>
      </c>
      <c r="BL140" t="s">
        <v>818</v>
      </c>
      <c r="BM140" t="s">
        <v>1747</v>
      </c>
      <c r="BN140" t="s">
        <v>74</v>
      </c>
      <c r="BO140" t="s">
        <v>74</v>
      </c>
      <c r="BP140" t="s">
        <v>74</v>
      </c>
      <c r="BQ140" t="s">
        <v>74</v>
      </c>
      <c r="BR140" t="s">
        <v>100</v>
      </c>
      <c r="BS140" t="s">
        <v>1748</v>
      </c>
      <c r="BT140" t="str">
        <f>HYPERLINK("https%3A%2F%2Fwww.webofscience.com%2Fwos%2Fwoscc%2Ffull-record%2FWOS:A1991GF34500007","View Full Record in Web of Science")</f>
        <v>View Full Record in Web of Science</v>
      </c>
    </row>
    <row r="141" spans="1:72" x14ac:dyDescent="0.15">
      <c r="A141" t="s">
        <v>72</v>
      </c>
      <c r="B141" t="s">
        <v>1749</v>
      </c>
      <c r="C141" t="s">
        <v>74</v>
      </c>
      <c r="D141" t="s">
        <v>74</v>
      </c>
      <c r="E141" t="s">
        <v>74</v>
      </c>
      <c r="F141" t="s">
        <v>1749</v>
      </c>
      <c r="G141" t="s">
        <v>74</v>
      </c>
      <c r="H141" t="s">
        <v>74</v>
      </c>
      <c r="I141" t="s">
        <v>1750</v>
      </c>
      <c r="J141" t="s">
        <v>809</v>
      </c>
      <c r="K141" t="s">
        <v>74</v>
      </c>
      <c r="L141" t="s">
        <v>74</v>
      </c>
      <c r="M141" t="s">
        <v>77</v>
      </c>
      <c r="N141" t="s">
        <v>78</v>
      </c>
      <c r="O141" t="s">
        <v>74</v>
      </c>
      <c r="P141" t="s">
        <v>74</v>
      </c>
      <c r="Q141" t="s">
        <v>74</v>
      </c>
      <c r="R141" t="s">
        <v>74</v>
      </c>
      <c r="S141" t="s">
        <v>74</v>
      </c>
      <c r="T141" t="s">
        <v>74</v>
      </c>
      <c r="U141" t="s">
        <v>1751</v>
      </c>
      <c r="V141" t="s">
        <v>1752</v>
      </c>
      <c r="W141" t="s">
        <v>1753</v>
      </c>
      <c r="X141" t="s">
        <v>1754</v>
      </c>
      <c r="Y141" t="s">
        <v>1755</v>
      </c>
      <c r="Z141" t="s">
        <v>74</v>
      </c>
      <c r="AA141" t="s">
        <v>74</v>
      </c>
      <c r="AB141" t="s">
        <v>74</v>
      </c>
      <c r="AC141" t="s">
        <v>74</v>
      </c>
      <c r="AD141" t="s">
        <v>74</v>
      </c>
      <c r="AE141" t="s">
        <v>74</v>
      </c>
      <c r="AF141" t="s">
        <v>74</v>
      </c>
      <c r="AG141">
        <v>33</v>
      </c>
      <c r="AH141">
        <v>63</v>
      </c>
      <c r="AI141">
        <v>66</v>
      </c>
      <c r="AJ141">
        <v>0</v>
      </c>
      <c r="AK141">
        <v>2</v>
      </c>
      <c r="AL141" t="s">
        <v>461</v>
      </c>
      <c r="AM141" t="s">
        <v>249</v>
      </c>
      <c r="AN141" t="s">
        <v>462</v>
      </c>
      <c r="AO141" t="s">
        <v>814</v>
      </c>
      <c r="AP141" t="s">
        <v>74</v>
      </c>
      <c r="AQ141" t="s">
        <v>74</v>
      </c>
      <c r="AR141" t="s">
        <v>815</v>
      </c>
      <c r="AS141" t="s">
        <v>816</v>
      </c>
      <c r="AT141" t="s">
        <v>1516</v>
      </c>
      <c r="AU141">
        <v>1991</v>
      </c>
      <c r="AV141">
        <v>39</v>
      </c>
      <c r="AW141">
        <v>7</v>
      </c>
      <c r="AX141" t="s">
        <v>74</v>
      </c>
      <c r="AY141" t="s">
        <v>74</v>
      </c>
      <c r="AZ141" t="s">
        <v>74</v>
      </c>
      <c r="BA141" t="s">
        <v>74</v>
      </c>
      <c r="BB141">
        <v>1059</v>
      </c>
      <c r="BC141">
        <v>1067</v>
      </c>
      <c r="BD141" t="s">
        <v>74</v>
      </c>
      <c r="BE141" t="s">
        <v>1756</v>
      </c>
      <c r="BF141" t="str">
        <f>HYPERLINK("http://dx.doi.org/10.1016/0032-0633(91)90113-O","http://dx.doi.org/10.1016/0032-0633(91)90113-O")</f>
        <v>http://dx.doi.org/10.1016/0032-0633(91)90113-O</v>
      </c>
      <c r="BG141" t="s">
        <v>74</v>
      </c>
      <c r="BH141" t="s">
        <v>74</v>
      </c>
      <c r="BI141">
        <v>9</v>
      </c>
      <c r="BJ141" t="s">
        <v>818</v>
      </c>
      <c r="BK141" t="s">
        <v>97</v>
      </c>
      <c r="BL141" t="s">
        <v>818</v>
      </c>
      <c r="BM141" t="s">
        <v>1747</v>
      </c>
      <c r="BN141" t="s">
        <v>74</v>
      </c>
      <c r="BO141" t="s">
        <v>74</v>
      </c>
      <c r="BP141" t="s">
        <v>74</v>
      </c>
      <c r="BQ141" t="s">
        <v>74</v>
      </c>
      <c r="BR141" t="s">
        <v>100</v>
      </c>
      <c r="BS141" t="s">
        <v>1757</v>
      </c>
      <c r="BT141" t="str">
        <f>HYPERLINK("https%3A%2F%2Fwww.webofscience.com%2Fwos%2Fwoscc%2Ffull-record%2FWOS:A1991GF34500013","View Full Record in Web of Science")</f>
        <v>View Full Record in Web of Science</v>
      </c>
    </row>
    <row r="142" spans="1:72" x14ac:dyDescent="0.15">
      <c r="A142" t="s">
        <v>72</v>
      </c>
      <c r="B142" t="s">
        <v>1758</v>
      </c>
      <c r="C142" t="s">
        <v>74</v>
      </c>
      <c r="D142" t="s">
        <v>74</v>
      </c>
      <c r="E142" t="s">
        <v>74</v>
      </c>
      <c r="F142" t="s">
        <v>1758</v>
      </c>
      <c r="G142" t="s">
        <v>74</v>
      </c>
      <c r="H142" t="s">
        <v>74</v>
      </c>
      <c r="I142" t="s">
        <v>1759</v>
      </c>
      <c r="J142" t="s">
        <v>809</v>
      </c>
      <c r="K142" t="s">
        <v>74</v>
      </c>
      <c r="L142" t="s">
        <v>74</v>
      </c>
      <c r="M142" t="s">
        <v>77</v>
      </c>
      <c r="N142" t="s">
        <v>78</v>
      </c>
      <c r="O142" t="s">
        <v>74</v>
      </c>
      <c r="P142" t="s">
        <v>74</v>
      </c>
      <c r="Q142" t="s">
        <v>74</v>
      </c>
      <c r="R142" t="s">
        <v>74</v>
      </c>
      <c r="S142" t="s">
        <v>74</v>
      </c>
      <c r="T142" t="s">
        <v>74</v>
      </c>
      <c r="U142" t="s">
        <v>1760</v>
      </c>
      <c r="V142" t="s">
        <v>1761</v>
      </c>
      <c r="W142" t="s">
        <v>1762</v>
      </c>
      <c r="X142" t="s">
        <v>1763</v>
      </c>
      <c r="Y142" t="s">
        <v>1764</v>
      </c>
      <c r="Z142" t="s">
        <v>74</v>
      </c>
      <c r="AA142" t="s">
        <v>74</v>
      </c>
      <c r="AB142" t="s">
        <v>74</v>
      </c>
      <c r="AC142" t="s">
        <v>74</v>
      </c>
      <c r="AD142" t="s">
        <v>74</v>
      </c>
      <c r="AE142" t="s">
        <v>74</v>
      </c>
      <c r="AF142" t="s">
        <v>74</v>
      </c>
      <c r="AG142">
        <v>33</v>
      </c>
      <c r="AH142">
        <v>28</v>
      </c>
      <c r="AI142">
        <v>28</v>
      </c>
      <c r="AJ142">
        <v>0</v>
      </c>
      <c r="AK142">
        <v>0</v>
      </c>
      <c r="AL142" t="s">
        <v>461</v>
      </c>
      <c r="AM142" t="s">
        <v>249</v>
      </c>
      <c r="AN142" t="s">
        <v>735</v>
      </c>
      <c r="AO142" t="s">
        <v>814</v>
      </c>
      <c r="AP142" t="s">
        <v>74</v>
      </c>
      <c r="AQ142" t="s">
        <v>74</v>
      </c>
      <c r="AR142" t="s">
        <v>815</v>
      </c>
      <c r="AS142" t="s">
        <v>816</v>
      </c>
      <c r="AT142" t="s">
        <v>1516</v>
      </c>
      <c r="AU142">
        <v>1991</v>
      </c>
      <c r="AV142">
        <v>39</v>
      </c>
      <c r="AW142">
        <v>7</v>
      </c>
      <c r="AX142" t="s">
        <v>74</v>
      </c>
      <c r="AY142" t="s">
        <v>74</v>
      </c>
      <c r="AZ142" t="s">
        <v>74</v>
      </c>
      <c r="BA142" t="s">
        <v>74</v>
      </c>
      <c r="BB142">
        <v>1069</v>
      </c>
      <c r="BC142">
        <v>1079</v>
      </c>
      <c r="BD142" t="s">
        <v>74</v>
      </c>
      <c r="BE142" t="s">
        <v>1765</v>
      </c>
      <c r="BF142" t="str">
        <f>HYPERLINK("http://dx.doi.org/10.1016/0032-0633(91)90114-P","http://dx.doi.org/10.1016/0032-0633(91)90114-P")</f>
        <v>http://dx.doi.org/10.1016/0032-0633(91)90114-P</v>
      </c>
      <c r="BG142" t="s">
        <v>74</v>
      </c>
      <c r="BH142" t="s">
        <v>74</v>
      </c>
      <c r="BI142">
        <v>11</v>
      </c>
      <c r="BJ142" t="s">
        <v>818</v>
      </c>
      <c r="BK142" t="s">
        <v>97</v>
      </c>
      <c r="BL142" t="s">
        <v>818</v>
      </c>
      <c r="BM142" t="s">
        <v>1747</v>
      </c>
      <c r="BN142" t="s">
        <v>74</v>
      </c>
      <c r="BO142" t="s">
        <v>74</v>
      </c>
      <c r="BP142" t="s">
        <v>74</v>
      </c>
      <c r="BQ142" t="s">
        <v>74</v>
      </c>
      <c r="BR142" t="s">
        <v>100</v>
      </c>
      <c r="BS142" t="s">
        <v>1766</v>
      </c>
      <c r="BT142" t="str">
        <f>HYPERLINK("https%3A%2F%2Fwww.webofscience.com%2Fwos%2Fwoscc%2Ffull-record%2FWOS:A1991GF34500014","View Full Record in Web of Science")</f>
        <v>View Full Record in Web of Science</v>
      </c>
    </row>
    <row r="143" spans="1:72" x14ac:dyDescent="0.15">
      <c r="A143" t="s">
        <v>72</v>
      </c>
      <c r="B143" t="s">
        <v>1767</v>
      </c>
      <c r="C143" t="s">
        <v>74</v>
      </c>
      <c r="D143" t="s">
        <v>74</v>
      </c>
      <c r="E143" t="s">
        <v>74</v>
      </c>
      <c r="F143" t="s">
        <v>1767</v>
      </c>
      <c r="G143" t="s">
        <v>74</v>
      </c>
      <c r="H143" t="s">
        <v>74</v>
      </c>
      <c r="I143" t="s">
        <v>1768</v>
      </c>
      <c r="J143" t="s">
        <v>1769</v>
      </c>
      <c r="K143" t="s">
        <v>74</v>
      </c>
      <c r="L143" t="s">
        <v>74</v>
      </c>
      <c r="M143" t="s">
        <v>77</v>
      </c>
      <c r="N143" t="s">
        <v>78</v>
      </c>
      <c r="O143" t="s">
        <v>74</v>
      </c>
      <c r="P143" t="s">
        <v>74</v>
      </c>
      <c r="Q143" t="s">
        <v>74</v>
      </c>
      <c r="R143" t="s">
        <v>74</v>
      </c>
      <c r="S143" t="s">
        <v>74</v>
      </c>
      <c r="T143" t="s">
        <v>1770</v>
      </c>
      <c r="U143" t="s">
        <v>1771</v>
      </c>
      <c r="V143" t="s">
        <v>1772</v>
      </c>
      <c r="W143" t="s">
        <v>1773</v>
      </c>
      <c r="X143" t="s">
        <v>1774</v>
      </c>
      <c r="Y143" t="s">
        <v>1775</v>
      </c>
      <c r="Z143" t="s">
        <v>74</v>
      </c>
      <c r="AA143" t="s">
        <v>858</v>
      </c>
      <c r="AB143" t="s">
        <v>859</v>
      </c>
      <c r="AC143" t="s">
        <v>74</v>
      </c>
      <c r="AD143" t="s">
        <v>74</v>
      </c>
      <c r="AE143" t="s">
        <v>74</v>
      </c>
      <c r="AF143" t="s">
        <v>74</v>
      </c>
      <c r="AG143">
        <v>20</v>
      </c>
      <c r="AH143">
        <v>68</v>
      </c>
      <c r="AI143">
        <v>68</v>
      </c>
      <c r="AJ143">
        <v>0</v>
      </c>
      <c r="AK143">
        <v>23</v>
      </c>
      <c r="AL143" t="s">
        <v>1776</v>
      </c>
      <c r="AM143" t="s">
        <v>1777</v>
      </c>
      <c r="AN143" t="s">
        <v>1778</v>
      </c>
      <c r="AO143" t="s">
        <v>1779</v>
      </c>
      <c r="AP143" t="s">
        <v>74</v>
      </c>
      <c r="AQ143" t="s">
        <v>74</v>
      </c>
      <c r="AR143" t="s">
        <v>1780</v>
      </c>
      <c r="AS143" t="s">
        <v>1781</v>
      </c>
      <c r="AT143" t="s">
        <v>1732</v>
      </c>
      <c r="AU143">
        <v>1991</v>
      </c>
      <c r="AV143">
        <v>29</v>
      </c>
      <c r="AW143">
        <v>4</v>
      </c>
      <c r="AX143" t="s">
        <v>74</v>
      </c>
      <c r="AY143" t="s">
        <v>74</v>
      </c>
      <c r="AZ143" t="s">
        <v>74</v>
      </c>
      <c r="BA143" t="s">
        <v>74</v>
      </c>
      <c r="BB143">
        <v>373</v>
      </c>
      <c r="BC143">
        <v>378</v>
      </c>
      <c r="BD143" t="s">
        <v>74</v>
      </c>
      <c r="BE143" t="s">
        <v>74</v>
      </c>
      <c r="BF143" t="s">
        <v>74</v>
      </c>
      <c r="BG143" t="s">
        <v>74</v>
      </c>
      <c r="BH143" t="s">
        <v>74</v>
      </c>
      <c r="BI143">
        <v>6</v>
      </c>
      <c r="BJ143" t="s">
        <v>395</v>
      </c>
      <c r="BK143" t="s">
        <v>97</v>
      </c>
      <c r="BL143" t="s">
        <v>395</v>
      </c>
      <c r="BM143" t="s">
        <v>1782</v>
      </c>
      <c r="BN143" t="s">
        <v>74</v>
      </c>
      <c r="BO143" t="s">
        <v>74</v>
      </c>
      <c r="BP143" t="s">
        <v>74</v>
      </c>
      <c r="BQ143" t="s">
        <v>74</v>
      </c>
      <c r="BR143" t="s">
        <v>100</v>
      </c>
      <c r="BS143" t="s">
        <v>1783</v>
      </c>
      <c r="BT143" t="str">
        <f>HYPERLINK("https%3A%2F%2Fwww.webofscience.com%2Fwos%2Fwoscc%2Ffull-record%2FWOS:A1991GK16300011","View Full Record in Web of Science")</f>
        <v>View Full Record in Web of Science</v>
      </c>
    </row>
    <row r="144" spans="1:72" x14ac:dyDescent="0.15">
      <c r="A144" t="s">
        <v>72</v>
      </c>
      <c r="B144" t="s">
        <v>1784</v>
      </c>
      <c r="C144" t="s">
        <v>74</v>
      </c>
      <c r="D144" t="s">
        <v>74</v>
      </c>
      <c r="E144" t="s">
        <v>74</v>
      </c>
      <c r="F144" t="s">
        <v>1784</v>
      </c>
      <c r="G144" t="s">
        <v>74</v>
      </c>
      <c r="H144" t="s">
        <v>74</v>
      </c>
      <c r="I144" t="s">
        <v>1785</v>
      </c>
      <c r="J144" t="s">
        <v>1786</v>
      </c>
      <c r="K144" t="s">
        <v>74</v>
      </c>
      <c r="L144" t="s">
        <v>74</v>
      </c>
      <c r="M144" t="s">
        <v>77</v>
      </c>
      <c r="N144" t="s">
        <v>78</v>
      </c>
      <c r="O144" t="s">
        <v>74</v>
      </c>
      <c r="P144" t="s">
        <v>74</v>
      </c>
      <c r="Q144" t="s">
        <v>74</v>
      </c>
      <c r="R144" t="s">
        <v>74</v>
      </c>
      <c r="S144" t="s">
        <v>74</v>
      </c>
      <c r="T144" t="s">
        <v>1787</v>
      </c>
      <c r="U144" t="s">
        <v>74</v>
      </c>
      <c r="V144" t="s">
        <v>1788</v>
      </c>
      <c r="W144" t="s">
        <v>74</v>
      </c>
      <c r="X144" t="s">
        <v>74</v>
      </c>
      <c r="Y144" t="s">
        <v>1789</v>
      </c>
      <c r="Z144" t="s">
        <v>74</v>
      </c>
      <c r="AA144" t="s">
        <v>74</v>
      </c>
      <c r="AB144" t="s">
        <v>74</v>
      </c>
      <c r="AC144" t="s">
        <v>74</v>
      </c>
      <c r="AD144" t="s">
        <v>74</v>
      </c>
      <c r="AE144" t="s">
        <v>74</v>
      </c>
      <c r="AF144" t="s">
        <v>74</v>
      </c>
      <c r="AG144">
        <v>0</v>
      </c>
      <c r="AH144">
        <v>0</v>
      </c>
      <c r="AI144">
        <v>0</v>
      </c>
      <c r="AJ144">
        <v>0</v>
      </c>
      <c r="AK144">
        <v>0</v>
      </c>
      <c r="AL144" t="s">
        <v>1790</v>
      </c>
      <c r="AM144" t="s">
        <v>1791</v>
      </c>
      <c r="AN144" t="s">
        <v>1792</v>
      </c>
      <c r="AO144" t="s">
        <v>1793</v>
      </c>
      <c r="AP144" t="s">
        <v>74</v>
      </c>
      <c r="AQ144" t="s">
        <v>74</v>
      </c>
      <c r="AR144" t="s">
        <v>1794</v>
      </c>
      <c r="AS144" t="s">
        <v>1795</v>
      </c>
      <c r="AT144" t="s">
        <v>1516</v>
      </c>
      <c r="AU144">
        <v>1991</v>
      </c>
      <c r="AV144">
        <v>136</v>
      </c>
      <c r="AW144" t="s">
        <v>705</v>
      </c>
      <c r="AX144" t="s">
        <v>74</v>
      </c>
      <c r="AY144" t="s">
        <v>74</v>
      </c>
      <c r="AZ144" t="s">
        <v>74</v>
      </c>
      <c r="BA144" t="s">
        <v>74</v>
      </c>
      <c r="BB144">
        <v>211</v>
      </c>
      <c r="BC144">
        <v>215</v>
      </c>
      <c r="BD144" t="s">
        <v>74</v>
      </c>
      <c r="BE144" t="s">
        <v>1796</v>
      </c>
      <c r="BF144" t="str">
        <f>HYPERLINK("http://dx.doi.org/10.1007/BF00876373","http://dx.doi.org/10.1007/BF00876373")</f>
        <v>http://dx.doi.org/10.1007/BF00876373</v>
      </c>
      <c r="BG144" t="s">
        <v>74</v>
      </c>
      <c r="BH144" t="s">
        <v>74</v>
      </c>
      <c r="BI144">
        <v>5</v>
      </c>
      <c r="BJ144" t="s">
        <v>170</v>
      </c>
      <c r="BK144" t="s">
        <v>97</v>
      </c>
      <c r="BL144" t="s">
        <v>170</v>
      </c>
      <c r="BM144" t="s">
        <v>1797</v>
      </c>
      <c r="BN144" t="s">
        <v>74</v>
      </c>
      <c r="BO144" t="s">
        <v>74</v>
      </c>
      <c r="BP144" t="s">
        <v>74</v>
      </c>
      <c r="BQ144" t="s">
        <v>74</v>
      </c>
      <c r="BR144" t="s">
        <v>100</v>
      </c>
      <c r="BS144" t="s">
        <v>1798</v>
      </c>
      <c r="BT144" t="str">
        <f>HYPERLINK("https%3A%2F%2Fwww.webofscience.com%2Fwos%2Fwoscc%2Ffull-record%2FWOS:A1991GT44000004","View Full Record in Web of Science")</f>
        <v>View Full Record in Web of Science</v>
      </c>
    </row>
    <row r="145" spans="1:72" x14ac:dyDescent="0.15">
      <c r="A145" t="s">
        <v>72</v>
      </c>
      <c r="B145" t="s">
        <v>1799</v>
      </c>
      <c r="C145" t="s">
        <v>74</v>
      </c>
      <c r="D145" t="s">
        <v>74</v>
      </c>
      <c r="E145" t="s">
        <v>74</v>
      </c>
      <c r="F145" t="s">
        <v>1799</v>
      </c>
      <c r="G145" t="s">
        <v>74</v>
      </c>
      <c r="H145" t="s">
        <v>74</v>
      </c>
      <c r="I145" t="s">
        <v>1800</v>
      </c>
      <c r="J145" t="s">
        <v>1801</v>
      </c>
      <c r="K145" t="s">
        <v>74</v>
      </c>
      <c r="L145" t="s">
        <v>74</v>
      </c>
      <c r="M145" t="s">
        <v>77</v>
      </c>
      <c r="N145" t="s">
        <v>78</v>
      </c>
      <c r="O145" t="s">
        <v>74</v>
      </c>
      <c r="P145" t="s">
        <v>74</v>
      </c>
      <c r="Q145" t="s">
        <v>74</v>
      </c>
      <c r="R145" t="s">
        <v>74</v>
      </c>
      <c r="S145" t="s">
        <v>74</v>
      </c>
      <c r="T145" t="s">
        <v>74</v>
      </c>
      <c r="U145" t="s">
        <v>1802</v>
      </c>
      <c r="V145" t="s">
        <v>1803</v>
      </c>
      <c r="W145" t="s">
        <v>74</v>
      </c>
      <c r="X145" t="s">
        <v>74</v>
      </c>
      <c r="Y145" t="s">
        <v>1804</v>
      </c>
      <c r="Z145" t="s">
        <v>74</v>
      </c>
      <c r="AA145" t="s">
        <v>1805</v>
      </c>
      <c r="AB145" t="s">
        <v>1806</v>
      </c>
      <c r="AC145" t="s">
        <v>74</v>
      </c>
      <c r="AD145" t="s">
        <v>74</v>
      </c>
      <c r="AE145" t="s">
        <v>74</v>
      </c>
      <c r="AF145" t="s">
        <v>74</v>
      </c>
      <c r="AG145">
        <v>21</v>
      </c>
      <c r="AH145">
        <v>123</v>
      </c>
      <c r="AI145">
        <v>127</v>
      </c>
      <c r="AJ145">
        <v>0</v>
      </c>
      <c r="AK145">
        <v>5</v>
      </c>
      <c r="AL145" t="s">
        <v>1807</v>
      </c>
      <c r="AM145" t="s">
        <v>602</v>
      </c>
      <c r="AN145" t="s">
        <v>1808</v>
      </c>
      <c r="AO145" t="s">
        <v>1809</v>
      </c>
      <c r="AP145" t="s">
        <v>74</v>
      </c>
      <c r="AQ145" t="s">
        <v>74</v>
      </c>
      <c r="AR145" t="s">
        <v>1810</v>
      </c>
      <c r="AS145" t="s">
        <v>1811</v>
      </c>
      <c r="AT145" t="s">
        <v>1516</v>
      </c>
      <c r="AU145">
        <v>1991</v>
      </c>
      <c r="AV145">
        <v>117</v>
      </c>
      <c r="AW145">
        <v>500</v>
      </c>
      <c r="AX145" t="s">
        <v>1812</v>
      </c>
      <c r="AY145" t="s">
        <v>74</v>
      </c>
      <c r="AZ145" t="s">
        <v>74</v>
      </c>
      <c r="BA145" t="s">
        <v>74</v>
      </c>
      <c r="BB145">
        <v>825</v>
      </c>
      <c r="BC145">
        <v>844</v>
      </c>
      <c r="BD145" t="s">
        <v>74</v>
      </c>
      <c r="BE145" t="s">
        <v>74</v>
      </c>
      <c r="BF145" t="s">
        <v>74</v>
      </c>
      <c r="BG145" t="s">
        <v>74</v>
      </c>
      <c r="BH145" t="s">
        <v>74</v>
      </c>
      <c r="BI145">
        <v>20</v>
      </c>
      <c r="BJ145" t="s">
        <v>96</v>
      </c>
      <c r="BK145" t="s">
        <v>97</v>
      </c>
      <c r="BL145" t="s">
        <v>96</v>
      </c>
      <c r="BM145" t="s">
        <v>1813</v>
      </c>
      <c r="BN145" t="s">
        <v>74</v>
      </c>
      <c r="BO145" t="s">
        <v>74</v>
      </c>
      <c r="BP145" t="s">
        <v>74</v>
      </c>
      <c r="BQ145" t="s">
        <v>74</v>
      </c>
      <c r="BR145" t="s">
        <v>100</v>
      </c>
      <c r="BS145" t="s">
        <v>1814</v>
      </c>
      <c r="BT145" t="str">
        <f>HYPERLINK("https%3A%2F%2Fwww.webofscience.com%2Fwos%2Fwoscc%2Ffull-record%2FWOS:A1991GG36200008","View Full Record in Web of Science")</f>
        <v>View Full Record in Web of Science</v>
      </c>
    </row>
    <row r="146" spans="1:72" x14ac:dyDescent="0.15">
      <c r="A146" t="s">
        <v>72</v>
      </c>
      <c r="B146" t="s">
        <v>1815</v>
      </c>
      <c r="C146" t="s">
        <v>74</v>
      </c>
      <c r="D146" t="s">
        <v>74</v>
      </c>
      <c r="E146" t="s">
        <v>74</v>
      </c>
      <c r="F146" t="s">
        <v>1815</v>
      </c>
      <c r="G146" t="s">
        <v>74</v>
      </c>
      <c r="H146" t="s">
        <v>74</v>
      </c>
      <c r="I146" t="s">
        <v>1816</v>
      </c>
      <c r="J146" t="s">
        <v>1801</v>
      </c>
      <c r="K146" t="s">
        <v>74</v>
      </c>
      <c r="L146" t="s">
        <v>74</v>
      </c>
      <c r="M146" t="s">
        <v>77</v>
      </c>
      <c r="N146" t="s">
        <v>78</v>
      </c>
      <c r="O146" t="s">
        <v>74</v>
      </c>
      <c r="P146" t="s">
        <v>74</v>
      </c>
      <c r="Q146" t="s">
        <v>74</v>
      </c>
      <c r="R146" t="s">
        <v>74</v>
      </c>
      <c r="S146" t="s">
        <v>74</v>
      </c>
      <c r="T146" t="s">
        <v>74</v>
      </c>
      <c r="U146" t="s">
        <v>1817</v>
      </c>
      <c r="V146" t="s">
        <v>1818</v>
      </c>
      <c r="W146" t="s">
        <v>74</v>
      </c>
      <c r="X146" t="s">
        <v>74</v>
      </c>
      <c r="Y146" t="s">
        <v>1819</v>
      </c>
      <c r="Z146" t="s">
        <v>74</v>
      </c>
      <c r="AA146" t="s">
        <v>74</v>
      </c>
      <c r="AB146" t="s">
        <v>1820</v>
      </c>
      <c r="AC146" t="s">
        <v>74</v>
      </c>
      <c r="AD146" t="s">
        <v>74</v>
      </c>
      <c r="AE146" t="s">
        <v>74</v>
      </c>
      <c r="AF146" t="s">
        <v>74</v>
      </c>
      <c r="AG146">
        <v>34</v>
      </c>
      <c r="AH146">
        <v>100</v>
      </c>
      <c r="AI146">
        <v>103</v>
      </c>
      <c r="AJ146">
        <v>0</v>
      </c>
      <c r="AK146">
        <v>5</v>
      </c>
      <c r="AL146" t="s">
        <v>1807</v>
      </c>
      <c r="AM146" t="s">
        <v>602</v>
      </c>
      <c r="AN146" t="s">
        <v>1808</v>
      </c>
      <c r="AO146" t="s">
        <v>1809</v>
      </c>
      <c r="AP146" t="s">
        <v>74</v>
      </c>
      <c r="AQ146" t="s">
        <v>74</v>
      </c>
      <c r="AR146" t="s">
        <v>1810</v>
      </c>
      <c r="AS146" t="s">
        <v>1811</v>
      </c>
      <c r="AT146" t="s">
        <v>1516</v>
      </c>
      <c r="AU146">
        <v>1991</v>
      </c>
      <c r="AV146">
        <v>117</v>
      </c>
      <c r="AW146">
        <v>501</v>
      </c>
      <c r="AX146" t="s">
        <v>1821</v>
      </c>
      <c r="AY146" t="s">
        <v>74</v>
      </c>
      <c r="AZ146" t="s">
        <v>74</v>
      </c>
      <c r="BA146" t="s">
        <v>74</v>
      </c>
      <c r="BB146">
        <v>1003</v>
      </c>
      <c r="BC146">
        <v>1024</v>
      </c>
      <c r="BD146" t="s">
        <v>74</v>
      </c>
      <c r="BE146" t="s">
        <v>1822</v>
      </c>
      <c r="BF146" t="str">
        <f>HYPERLINK("http://dx.doi.org/10.1256/smsqj.50106","http://dx.doi.org/10.1256/smsqj.50106")</f>
        <v>http://dx.doi.org/10.1256/smsqj.50106</v>
      </c>
      <c r="BG146" t="s">
        <v>74</v>
      </c>
      <c r="BH146" t="s">
        <v>74</v>
      </c>
      <c r="BI146">
        <v>22</v>
      </c>
      <c r="BJ146" t="s">
        <v>96</v>
      </c>
      <c r="BK146" t="s">
        <v>97</v>
      </c>
      <c r="BL146" t="s">
        <v>96</v>
      </c>
      <c r="BM146" t="s">
        <v>1823</v>
      </c>
      <c r="BN146" t="s">
        <v>74</v>
      </c>
      <c r="BO146" t="s">
        <v>74</v>
      </c>
      <c r="BP146" t="s">
        <v>74</v>
      </c>
      <c r="BQ146" t="s">
        <v>74</v>
      </c>
      <c r="BR146" t="s">
        <v>100</v>
      </c>
      <c r="BS146" t="s">
        <v>1824</v>
      </c>
      <c r="BT146" t="str">
        <f>HYPERLINK("https%3A%2F%2Fwww.webofscience.com%2Fwos%2Fwoscc%2Ffull-record%2FWOS:A1991GV86900006","View Full Record in Web of Science")</f>
        <v>View Full Record in Web of Science</v>
      </c>
    </row>
    <row r="147" spans="1:72" x14ac:dyDescent="0.15">
      <c r="A147" t="s">
        <v>72</v>
      </c>
      <c r="B147" t="s">
        <v>1825</v>
      </c>
      <c r="C147" t="s">
        <v>74</v>
      </c>
      <c r="D147" t="s">
        <v>74</v>
      </c>
      <c r="E147" t="s">
        <v>74</v>
      </c>
      <c r="F147" t="s">
        <v>1825</v>
      </c>
      <c r="G147" t="s">
        <v>74</v>
      </c>
      <c r="H147" t="s">
        <v>74</v>
      </c>
      <c r="I147" t="s">
        <v>1826</v>
      </c>
      <c r="J147" t="s">
        <v>1827</v>
      </c>
      <c r="K147" t="s">
        <v>74</v>
      </c>
      <c r="L147" t="s">
        <v>74</v>
      </c>
      <c r="M147" t="s">
        <v>77</v>
      </c>
      <c r="N147" t="s">
        <v>78</v>
      </c>
      <c r="O147" t="s">
        <v>74</v>
      </c>
      <c r="P147" t="s">
        <v>74</v>
      </c>
      <c r="Q147" t="s">
        <v>74</v>
      </c>
      <c r="R147" t="s">
        <v>74</v>
      </c>
      <c r="S147" t="s">
        <v>74</v>
      </c>
      <c r="T147" t="s">
        <v>74</v>
      </c>
      <c r="U147" t="s">
        <v>1828</v>
      </c>
      <c r="V147" t="s">
        <v>1829</v>
      </c>
      <c r="W147" t="s">
        <v>1830</v>
      </c>
      <c r="X147" t="s">
        <v>782</v>
      </c>
      <c r="Y147" t="s">
        <v>1831</v>
      </c>
      <c r="Z147" t="s">
        <v>74</v>
      </c>
      <c r="AA147" t="s">
        <v>74</v>
      </c>
      <c r="AB147" t="s">
        <v>74</v>
      </c>
      <c r="AC147" t="s">
        <v>74</v>
      </c>
      <c r="AD147" t="s">
        <v>74</v>
      </c>
      <c r="AE147" t="s">
        <v>74</v>
      </c>
      <c r="AF147" t="s">
        <v>74</v>
      </c>
      <c r="AG147">
        <v>36</v>
      </c>
      <c r="AH147">
        <v>16</v>
      </c>
      <c r="AI147">
        <v>16</v>
      </c>
      <c r="AJ147">
        <v>0</v>
      </c>
      <c r="AK147">
        <v>2</v>
      </c>
      <c r="AL147" t="s">
        <v>86</v>
      </c>
      <c r="AM147" t="s">
        <v>87</v>
      </c>
      <c r="AN147" t="s">
        <v>493</v>
      </c>
      <c r="AO147" t="s">
        <v>1832</v>
      </c>
      <c r="AP147" t="s">
        <v>74</v>
      </c>
      <c r="AQ147" t="s">
        <v>74</v>
      </c>
      <c r="AR147" t="s">
        <v>1833</v>
      </c>
      <c r="AS147" t="s">
        <v>1834</v>
      </c>
      <c r="AT147" t="s">
        <v>1732</v>
      </c>
      <c r="AU147">
        <v>1991</v>
      </c>
      <c r="AV147">
        <v>26</v>
      </c>
      <c r="AW147">
        <v>4</v>
      </c>
      <c r="AX147" t="s">
        <v>74</v>
      </c>
      <c r="AY147" t="s">
        <v>74</v>
      </c>
      <c r="AZ147" t="s">
        <v>74</v>
      </c>
      <c r="BA147" t="s">
        <v>74</v>
      </c>
      <c r="BB147">
        <v>1115</v>
      </c>
      <c r="BC147">
        <v>1129</v>
      </c>
      <c r="BD147" t="s">
        <v>74</v>
      </c>
      <c r="BE147" t="s">
        <v>1835</v>
      </c>
      <c r="BF147" t="str">
        <f>HYPERLINK("http://dx.doi.org/10.1029/91RS00452","http://dx.doi.org/10.1029/91RS00452")</f>
        <v>http://dx.doi.org/10.1029/91RS00452</v>
      </c>
      <c r="BG147" t="s">
        <v>74</v>
      </c>
      <c r="BH147" t="s">
        <v>74</v>
      </c>
      <c r="BI147">
        <v>15</v>
      </c>
      <c r="BJ147" t="s">
        <v>1836</v>
      </c>
      <c r="BK147" t="s">
        <v>97</v>
      </c>
      <c r="BL147" t="s">
        <v>1836</v>
      </c>
      <c r="BM147" t="s">
        <v>1837</v>
      </c>
      <c r="BN147" t="s">
        <v>74</v>
      </c>
      <c r="BO147" t="s">
        <v>74</v>
      </c>
      <c r="BP147" t="s">
        <v>74</v>
      </c>
      <c r="BQ147" t="s">
        <v>74</v>
      </c>
      <c r="BR147" t="s">
        <v>100</v>
      </c>
      <c r="BS147" t="s">
        <v>1838</v>
      </c>
      <c r="BT147" t="str">
        <f>HYPERLINK("https%3A%2F%2Fwww.webofscience.com%2Fwos%2Fwoscc%2Ffull-record%2FWOS:A1991FZ01600028","View Full Record in Web of Science")</f>
        <v>View Full Record in Web of Science</v>
      </c>
    </row>
    <row r="148" spans="1:72" x14ac:dyDescent="0.15">
      <c r="A148" t="s">
        <v>72</v>
      </c>
      <c r="B148" t="s">
        <v>338</v>
      </c>
      <c r="C148" t="s">
        <v>74</v>
      </c>
      <c r="D148" t="s">
        <v>74</v>
      </c>
      <c r="E148" t="s">
        <v>74</v>
      </c>
      <c r="F148" t="s">
        <v>338</v>
      </c>
      <c r="G148" t="s">
        <v>74</v>
      </c>
      <c r="H148" t="s">
        <v>74</v>
      </c>
      <c r="I148" t="s">
        <v>1839</v>
      </c>
      <c r="J148" t="s">
        <v>1840</v>
      </c>
      <c r="K148" t="s">
        <v>74</v>
      </c>
      <c r="L148" t="s">
        <v>74</v>
      </c>
      <c r="M148" t="s">
        <v>77</v>
      </c>
      <c r="N148" t="s">
        <v>78</v>
      </c>
      <c r="O148" t="s">
        <v>74</v>
      </c>
      <c r="P148" t="s">
        <v>74</v>
      </c>
      <c r="Q148" t="s">
        <v>74</v>
      </c>
      <c r="R148" t="s">
        <v>74</v>
      </c>
      <c r="S148" t="s">
        <v>74</v>
      </c>
      <c r="T148" t="s">
        <v>74</v>
      </c>
      <c r="U148" t="s">
        <v>1841</v>
      </c>
      <c r="V148" t="s">
        <v>1842</v>
      </c>
      <c r="W148" t="s">
        <v>74</v>
      </c>
      <c r="X148" t="s">
        <v>74</v>
      </c>
      <c r="Y148" t="s">
        <v>342</v>
      </c>
      <c r="Z148" t="s">
        <v>74</v>
      </c>
      <c r="AA148" t="s">
        <v>74</v>
      </c>
      <c r="AB148" t="s">
        <v>343</v>
      </c>
      <c r="AC148" t="s">
        <v>74</v>
      </c>
      <c r="AD148" t="s">
        <v>74</v>
      </c>
      <c r="AE148" t="s">
        <v>74</v>
      </c>
      <c r="AF148" t="s">
        <v>74</v>
      </c>
      <c r="AG148">
        <v>15</v>
      </c>
      <c r="AH148">
        <v>3</v>
      </c>
      <c r="AI148">
        <v>3</v>
      </c>
      <c r="AJ148">
        <v>0</v>
      </c>
      <c r="AK148">
        <v>2</v>
      </c>
      <c r="AL148" t="s">
        <v>1843</v>
      </c>
      <c r="AM148" t="s">
        <v>215</v>
      </c>
      <c r="AN148" t="s">
        <v>1844</v>
      </c>
      <c r="AO148" t="s">
        <v>1845</v>
      </c>
      <c r="AP148" t="s">
        <v>74</v>
      </c>
      <c r="AQ148" t="s">
        <v>74</v>
      </c>
      <c r="AR148" t="s">
        <v>1846</v>
      </c>
      <c r="AS148" t="s">
        <v>1847</v>
      </c>
      <c r="AT148" t="s">
        <v>1516</v>
      </c>
      <c r="AU148">
        <v>1991</v>
      </c>
      <c r="AV148">
        <v>37</v>
      </c>
      <c r="AW148">
        <v>1</v>
      </c>
      <c r="AX148" t="s">
        <v>74</v>
      </c>
      <c r="AY148" t="s">
        <v>74</v>
      </c>
      <c r="AZ148" t="s">
        <v>74</v>
      </c>
      <c r="BA148" t="s">
        <v>74</v>
      </c>
      <c r="BB148">
        <v>55</v>
      </c>
      <c r="BC148">
        <v>62</v>
      </c>
      <c r="BD148" t="s">
        <v>74</v>
      </c>
      <c r="BE148" t="s">
        <v>1848</v>
      </c>
      <c r="BF148" t="str">
        <f>HYPERLINK("http://dx.doi.org/10.1016/0034-4257(91)90050-G","http://dx.doi.org/10.1016/0034-4257(91)90050-G")</f>
        <v>http://dx.doi.org/10.1016/0034-4257(91)90050-G</v>
      </c>
      <c r="BG148" t="s">
        <v>74</v>
      </c>
      <c r="BH148" t="s">
        <v>74</v>
      </c>
      <c r="BI148">
        <v>8</v>
      </c>
      <c r="BJ148" t="s">
        <v>1849</v>
      </c>
      <c r="BK148" t="s">
        <v>97</v>
      </c>
      <c r="BL148" t="s">
        <v>1850</v>
      </c>
      <c r="BM148" t="s">
        <v>1851</v>
      </c>
      <c r="BN148" t="s">
        <v>74</v>
      </c>
      <c r="BO148" t="s">
        <v>74</v>
      </c>
      <c r="BP148" t="s">
        <v>74</v>
      </c>
      <c r="BQ148" t="s">
        <v>74</v>
      </c>
      <c r="BR148" t="s">
        <v>100</v>
      </c>
      <c r="BS148" t="s">
        <v>1852</v>
      </c>
      <c r="BT148" t="str">
        <f>HYPERLINK("https%3A%2F%2Fwww.webofscience.com%2Fwos%2Fwoscc%2Ffull-record%2FWOS:A1991GE60700005","View Full Record in Web of Science")</f>
        <v>View Full Record in Web of Science</v>
      </c>
    </row>
    <row r="149" spans="1:72" x14ac:dyDescent="0.15">
      <c r="A149" t="s">
        <v>72</v>
      </c>
      <c r="B149" t="s">
        <v>1853</v>
      </c>
      <c r="C149" t="s">
        <v>74</v>
      </c>
      <c r="D149" t="s">
        <v>74</v>
      </c>
      <c r="E149" t="s">
        <v>74</v>
      </c>
      <c r="F149" t="s">
        <v>1853</v>
      </c>
      <c r="G149" t="s">
        <v>74</v>
      </c>
      <c r="H149" t="s">
        <v>74</v>
      </c>
      <c r="I149" t="s">
        <v>1854</v>
      </c>
      <c r="J149" t="s">
        <v>1380</v>
      </c>
      <c r="K149" t="s">
        <v>74</v>
      </c>
      <c r="L149" t="s">
        <v>74</v>
      </c>
      <c r="M149" t="s">
        <v>77</v>
      </c>
      <c r="N149" t="s">
        <v>78</v>
      </c>
      <c r="O149" t="s">
        <v>74</v>
      </c>
      <c r="P149" t="s">
        <v>74</v>
      </c>
      <c r="Q149" t="s">
        <v>74</v>
      </c>
      <c r="R149" t="s">
        <v>74</v>
      </c>
      <c r="S149" t="s">
        <v>74</v>
      </c>
      <c r="T149" t="s">
        <v>74</v>
      </c>
      <c r="U149" t="s">
        <v>74</v>
      </c>
      <c r="V149" t="s">
        <v>74</v>
      </c>
      <c r="W149" t="s">
        <v>74</v>
      </c>
      <c r="X149" t="s">
        <v>74</v>
      </c>
      <c r="Y149" t="s">
        <v>1855</v>
      </c>
      <c r="Z149" t="s">
        <v>74</v>
      </c>
      <c r="AA149" t="s">
        <v>74</v>
      </c>
      <c r="AB149" t="s">
        <v>74</v>
      </c>
      <c r="AC149" t="s">
        <v>74</v>
      </c>
      <c r="AD149" t="s">
        <v>74</v>
      </c>
      <c r="AE149" t="s">
        <v>74</v>
      </c>
      <c r="AF149" t="s">
        <v>74</v>
      </c>
      <c r="AG149">
        <v>0</v>
      </c>
      <c r="AH149">
        <v>0</v>
      </c>
      <c r="AI149">
        <v>0</v>
      </c>
      <c r="AJ149">
        <v>0</v>
      </c>
      <c r="AK149">
        <v>0</v>
      </c>
      <c r="AL149" t="s">
        <v>1856</v>
      </c>
      <c r="AM149" t="s">
        <v>1857</v>
      </c>
      <c r="AN149" t="s">
        <v>1858</v>
      </c>
      <c r="AO149" t="s">
        <v>1388</v>
      </c>
      <c r="AP149" t="s">
        <v>74</v>
      </c>
      <c r="AQ149" t="s">
        <v>74</v>
      </c>
      <c r="AR149" t="s">
        <v>1389</v>
      </c>
      <c r="AS149" t="s">
        <v>1390</v>
      </c>
      <c r="AT149" t="s">
        <v>1516</v>
      </c>
      <c r="AU149">
        <v>1991</v>
      </c>
      <c r="AV149">
        <v>87</v>
      </c>
      <c r="AW149">
        <v>7</v>
      </c>
      <c r="AX149" t="s">
        <v>74</v>
      </c>
      <c r="AY149" t="s">
        <v>74</v>
      </c>
      <c r="AZ149" t="s">
        <v>74</v>
      </c>
      <c r="BA149" t="s">
        <v>74</v>
      </c>
      <c r="BB149">
        <v>298</v>
      </c>
      <c r="BC149">
        <v>299</v>
      </c>
      <c r="BD149" t="s">
        <v>74</v>
      </c>
      <c r="BE149" t="s">
        <v>74</v>
      </c>
      <c r="BF149" t="s">
        <v>74</v>
      </c>
      <c r="BG149" t="s">
        <v>74</v>
      </c>
      <c r="BH149" t="s">
        <v>74</v>
      </c>
      <c r="BI149">
        <v>2</v>
      </c>
      <c r="BJ149" t="s">
        <v>117</v>
      </c>
      <c r="BK149" t="s">
        <v>97</v>
      </c>
      <c r="BL149" t="s">
        <v>118</v>
      </c>
      <c r="BM149" t="s">
        <v>1859</v>
      </c>
      <c r="BN149" t="s">
        <v>74</v>
      </c>
      <c r="BO149" t="s">
        <v>74</v>
      </c>
      <c r="BP149" t="s">
        <v>74</v>
      </c>
      <c r="BQ149" t="s">
        <v>74</v>
      </c>
      <c r="BR149" t="s">
        <v>100</v>
      </c>
      <c r="BS149" t="s">
        <v>1860</v>
      </c>
      <c r="BT149" t="str">
        <f>HYPERLINK("https%3A%2F%2Fwww.webofscience.com%2Fwos%2Fwoscc%2Ffull-record%2FWOS:A1991GC44300007","View Full Record in Web of Science")</f>
        <v>View Full Record in Web of Science</v>
      </c>
    </row>
    <row r="150" spans="1:72" x14ac:dyDescent="0.15">
      <c r="A150" t="s">
        <v>72</v>
      </c>
      <c r="B150" t="s">
        <v>1861</v>
      </c>
      <c r="C150" t="s">
        <v>74</v>
      </c>
      <c r="D150" t="s">
        <v>74</v>
      </c>
      <c r="E150" t="s">
        <v>74</v>
      </c>
      <c r="F150" t="s">
        <v>1861</v>
      </c>
      <c r="G150" t="s">
        <v>74</v>
      </c>
      <c r="H150" t="s">
        <v>74</v>
      </c>
      <c r="I150" t="s">
        <v>1862</v>
      </c>
      <c r="J150" t="s">
        <v>176</v>
      </c>
      <c r="K150" t="s">
        <v>74</v>
      </c>
      <c r="L150" t="s">
        <v>74</v>
      </c>
      <c r="M150" t="s">
        <v>77</v>
      </c>
      <c r="N150" t="s">
        <v>177</v>
      </c>
      <c r="O150" t="s">
        <v>74</v>
      </c>
      <c r="P150" t="s">
        <v>74</v>
      </c>
      <c r="Q150" t="s">
        <v>74</v>
      </c>
      <c r="R150" t="s">
        <v>74</v>
      </c>
      <c r="S150" t="s">
        <v>74</v>
      </c>
      <c r="T150" t="s">
        <v>74</v>
      </c>
      <c r="U150" t="s">
        <v>74</v>
      </c>
      <c r="V150" t="s">
        <v>74</v>
      </c>
      <c r="W150" t="s">
        <v>74</v>
      </c>
      <c r="X150" t="s">
        <v>74</v>
      </c>
      <c r="Y150" t="s">
        <v>74</v>
      </c>
      <c r="Z150" t="s">
        <v>74</v>
      </c>
      <c r="AA150" t="s">
        <v>74</v>
      </c>
      <c r="AB150" t="s">
        <v>74</v>
      </c>
      <c r="AC150" t="s">
        <v>74</v>
      </c>
      <c r="AD150" t="s">
        <v>74</v>
      </c>
      <c r="AE150" t="s">
        <v>74</v>
      </c>
      <c r="AF150" t="s">
        <v>74</v>
      </c>
      <c r="AG150">
        <v>0</v>
      </c>
      <c r="AH150">
        <v>0</v>
      </c>
      <c r="AI150">
        <v>0</v>
      </c>
      <c r="AJ150">
        <v>0</v>
      </c>
      <c r="AK150">
        <v>0</v>
      </c>
      <c r="AL150" t="s">
        <v>178</v>
      </c>
      <c r="AM150" t="s">
        <v>179</v>
      </c>
      <c r="AN150" t="s">
        <v>180</v>
      </c>
      <c r="AO150" t="s">
        <v>181</v>
      </c>
      <c r="AP150" t="s">
        <v>74</v>
      </c>
      <c r="AQ150" t="s">
        <v>74</v>
      </c>
      <c r="AR150" t="s">
        <v>182</v>
      </c>
      <c r="AS150" t="s">
        <v>183</v>
      </c>
      <c r="AT150" t="s">
        <v>1863</v>
      </c>
      <c r="AU150">
        <v>1991</v>
      </c>
      <c r="AV150">
        <v>130</v>
      </c>
      <c r="AW150">
        <v>1775</v>
      </c>
      <c r="AX150" t="s">
        <v>74</v>
      </c>
      <c r="AY150" t="s">
        <v>74</v>
      </c>
      <c r="AZ150" t="s">
        <v>74</v>
      </c>
      <c r="BA150" t="s">
        <v>74</v>
      </c>
      <c r="BB150">
        <v>15</v>
      </c>
      <c r="BC150">
        <v>15</v>
      </c>
      <c r="BD150" t="s">
        <v>74</v>
      </c>
      <c r="BE150" t="s">
        <v>74</v>
      </c>
      <c r="BF150" t="s">
        <v>74</v>
      </c>
      <c r="BG150" t="s">
        <v>74</v>
      </c>
      <c r="BH150" t="s">
        <v>74</v>
      </c>
      <c r="BI150">
        <v>1</v>
      </c>
      <c r="BJ150" t="s">
        <v>117</v>
      </c>
      <c r="BK150" t="s">
        <v>97</v>
      </c>
      <c r="BL150" t="s">
        <v>118</v>
      </c>
      <c r="BM150" t="s">
        <v>1864</v>
      </c>
      <c r="BN150" t="s">
        <v>74</v>
      </c>
      <c r="BO150" t="s">
        <v>74</v>
      </c>
      <c r="BP150" t="s">
        <v>74</v>
      </c>
      <c r="BQ150" t="s">
        <v>74</v>
      </c>
      <c r="BR150" t="s">
        <v>100</v>
      </c>
      <c r="BS150" t="s">
        <v>1865</v>
      </c>
      <c r="BT150" t="str">
        <f>HYPERLINK("https%3A%2F%2Fwww.webofscience.com%2Fwos%2Fwoscc%2Ffull-record%2FWOS:A1991FX52800016","View Full Record in Web of Science")</f>
        <v>View Full Record in Web of Science</v>
      </c>
    </row>
    <row r="151" spans="1:72" x14ac:dyDescent="0.15">
      <c r="A151" t="s">
        <v>72</v>
      </c>
      <c r="B151" t="s">
        <v>1866</v>
      </c>
      <c r="C151" t="s">
        <v>74</v>
      </c>
      <c r="D151" t="s">
        <v>74</v>
      </c>
      <c r="E151" t="s">
        <v>74</v>
      </c>
      <c r="F151" t="s">
        <v>1866</v>
      </c>
      <c r="G151" t="s">
        <v>74</v>
      </c>
      <c r="H151" t="s">
        <v>74</v>
      </c>
      <c r="I151" t="s">
        <v>1867</v>
      </c>
      <c r="J151" t="s">
        <v>1868</v>
      </c>
      <c r="K151" t="s">
        <v>74</v>
      </c>
      <c r="L151" t="s">
        <v>74</v>
      </c>
      <c r="M151" t="s">
        <v>77</v>
      </c>
      <c r="N151" t="s">
        <v>78</v>
      </c>
      <c r="O151" t="s">
        <v>74</v>
      </c>
      <c r="P151" t="s">
        <v>74</v>
      </c>
      <c r="Q151" t="s">
        <v>74</v>
      </c>
      <c r="R151" t="s">
        <v>74</v>
      </c>
      <c r="S151" t="s">
        <v>74</v>
      </c>
      <c r="T151" t="s">
        <v>74</v>
      </c>
      <c r="U151" t="s">
        <v>1869</v>
      </c>
      <c r="V151" t="s">
        <v>1870</v>
      </c>
      <c r="W151" t="s">
        <v>1871</v>
      </c>
      <c r="X151" t="s">
        <v>1872</v>
      </c>
      <c r="Y151" t="s">
        <v>1873</v>
      </c>
      <c r="Z151" t="s">
        <v>74</v>
      </c>
      <c r="AA151" t="s">
        <v>74</v>
      </c>
      <c r="AB151" t="s">
        <v>74</v>
      </c>
      <c r="AC151" t="s">
        <v>74</v>
      </c>
      <c r="AD151" t="s">
        <v>74</v>
      </c>
      <c r="AE151" t="s">
        <v>74</v>
      </c>
      <c r="AF151" t="s">
        <v>74</v>
      </c>
      <c r="AG151">
        <v>37</v>
      </c>
      <c r="AH151">
        <v>54</v>
      </c>
      <c r="AI151">
        <v>54</v>
      </c>
      <c r="AJ151">
        <v>0</v>
      </c>
      <c r="AK151">
        <v>8</v>
      </c>
      <c r="AL151" t="s">
        <v>1874</v>
      </c>
      <c r="AM151" t="s">
        <v>111</v>
      </c>
      <c r="AN151" t="s">
        <v>1875</v>
      </c>
      <c r="AO151" t="s">
        <v>1876</v>
      </c>
      <c r="AP151" t="s">
        <v>74</v>
      </c>
      <c r="AQ151" t="s">
        <v>74</v>
      </c>
      <c r="AR151" t="s">
        <v>1877</v>
      </c>
      <c r="AS151" t="s">
        <v>1878</v>
      </c>
      <c r="AT151" t="s">
        <v>1863</v>
      </c>
      <c r="AU151">
        <v>1991</v>
      </c>
      <c r="AV151">
        <v>332</v>
      </c>
      <c r="AW151">
        <v>1264</v>
      </c>
      <c r="AX151" t="s">
        <v>74</v>
      </c>
      <c r="AY151" t="s">
        <v>74</v>
      </c>
      <c r="AZ151" t="s">
        <v>74</v>
      </c>
      <c r="BA151" t="s">
        <v>74</v>
      </c>
      <c r="BB151">
        <v>191</v>
      </c>
      <c r="BC151">
        <v>198</v>
      </c>
      <c r="BD151" t="s">
        <v>74</v>
      </c>
      <c r="BE151" t="s">
        <v>1879</v>
      </c>
      <c r="BF151" t="str">
        <f>HYPERLINK("http://dx.doi.org/10.1098/rstb.1991.0049","http://dx.doi.org/10.1098/rstb.1991.0049")</f>
        <v>http://dx.doi.org/10.1098/rstb.1991.0049</v>
      </c>
      <c r="BG151" t="s">
        <v>74</v>
      </c>
      <c r="BH151" t="s">
        <v>74</v>
      </c>
      <c r="BI151">
        <v>8</v>
      </c>
      <c r="BJ151" t="s">
        <v>1685</v>
      </c>
      <c r="BK151" t="s">
        <v>97</v>
      </c>
      <c r="BL151" t="s">
        <v>1686</v>
      </c>
      <c r="BM151" t="s">
        <v>1880</v>
      </c>
      <c r="BN151" t="s">
        <v>74</v>
      </c>
      <c r="BO151" t="s">
        <v>74</v>
      </c>
      <c r="BP151" t="s">
        <v>74</v>
      </c>
      <c r="BQ151" t="s">
        <v>74</v>
      </c>
      <c r="BR151" t="s">
        <v>100</v>
      </c>
      <c r="BS151" t="s">
        <v>1881</v>
      </c>
      <c r="BT151" t="str">
        <f>HYPERLINK("https%3A%2F%2Fwww.webofscience.com%2Fwos%2Fwoscc%2Ffull-record%2FWOS:A1991FV68300002","View Full Record in Web of Science")</f>
        <v>View Full Record in Web of Science</v>
      </c>
    </row>
    <row r="152" spans="1:72" x14ac:dyDescent="0.15">
      <c r="A152" t="s">
        <v>72</v>
      </c>
      <c r="B152" t="s">
        <v>1882</v>
      </c>
      <c r="C152" t="s">
        <v>74</v>
      </c>
      <c r="D152" t="s">
        <v>74</v>
      </c>
      <c r="E152" t="s">
        <v>74</v>
      </c>
      <c r="F152" t="s">
        <v>1882</v>
      </c>
      <c r="G152" t="s">
        <v>74</v>
      </c>
      <c r="H152" t="s">
        <v>74</v>
      </c>
      <c r="I152" t="s">
        <v>1883</v>
      </c>
      <c r="J152" t="s">
        <v>1884</v>
      </c>
      <c r="K152" t="s">
        <v>74</v>
      </c>
      <c r="L152" t="s">
        <v>74</v>
      </c>
      <c r="M152" t="s">
        <v>77</v>
      </c>
      <c r="N152" t="s">
        <v>401</v>
      </c>
      <c r="O152" t="s">
        <v>1885</v>
      </c>
      <c r="P152" t="s">
        <v>1886</v>
      </c>
      <c r="Q152" t="s">
        <v>1887</v>
      </c>
      <c r="R152" t="s">
        <v>74</v>
      </c>
      <c r="S152" t="s">
        <v>1888</v>
      </c>
      <c r="T152" t="s">
        <v>1889</v>
      </c>
      <c r="U152" t="s">
        <v>1890</v>
      </c>
      <c r="V152" t="s">
        <v>1891</v>
      </c>
      <c r="W152" t="s">
        <v>74</v>
      </c>
      <c r="X152" t="s">
        <v>74</v>
      </c>
      <c r="Y152" t="s">
        <v>1892</v>
      </c>
      <c r="Z152" t="s">
        <v>74</v>
      </c>
      <c r="AA152" t="s">
        <v>74</v>
      </c>
      <c r="AB152" t="s">
        <v>74</v>
      </c>
      <c r="AC152" t="s">
        <v>74</v>
      </c>
      <c r="AD152" t="s">
        <v>74</v>
      </c>
      <c r="AE152" t="s">
        <v>74</v>
      </c>
      <c r="AF152" t="s">
        <v>74</v>
      </c>
      <c r="AG152">
        <v>24</v>
      </c>
      <c r="AH152">
        <v>5</v>
      </c>
      <c r="AI152">
        <v>5</v>
      </c>
      <c r="AJ152">
        <v>1</v>
      </c>
      <c r="AK152">
        <v>4</v>
      </c>
      <c r="AL152" t="s">
        <v>234</v>
      </c>
      <c r="AM152" t="s">
        <v>235</v>
      </c>
      <c r="AN152" t="s">
        <v>236</v>
      </c>
      <c r="AO152" t="s">
        <v>1893</v>
      </c>
      <c r="AP152" t="s">
        <v>74</v>
      </c>
      <c r="AQ152" t="s">
        <v>74</v>
      </c>
      <c r="AR152" t="s">
        <v>1884</v>
      </c>
      <c r="AS152" t="s">
        <v>1894</v>
      </c>
      <c r="AT152" t="s">
        <v>1895</v>
      </c>
      <c r="AU152">
        <v>1991</v>
      </c>
      <c r="AV152">
        <v>216</v>
      </c>
      <c r="AW152" t="s">
        <v>74</v>
      </c>
      <c r="AX152" t="s">
        <v>74</v>
      </c>
      <c r="AY152" t="s">
        <v>74</v>
      </c>
      <c r="AZ152" t="s">
        <v>74</v>
      </c>
      <c r="BA152" t="s">
        <v>74</v>
      </c>
      <c r="BB152">
        <v>481</v>
      </c>
      <c r="BC152">
        <v>487</v>
      </c>
      <c r="BD152" t="s">
        <v>74</v>
      </c>
      <c r="BE152" t="s">
        <v>1896</v>
      </c>
      <c r="BF152" t="str">
        <f>HYPERLINK("http://dx.doi.org/10.1007/BF00026502","http://dx.doi.org/10.1007/BF00026502")</f>
        <v>http://dx.doi.org/10.1007/BF00026502</v>
      </c>
      <c r="BG152" t="s">
        <v>74</v>
      </c>
      <c r="BH152" t="s">
        <v>74</v>
      </c>
      <c r="BI152">
        <v>7</v>
      </c>
      <c r="BJ152" t="s">
        <v>1897</v>
      </c>
      <c r="BK152" t="s">
        <v>417</v>
      </c>
      <c r="BL152" t="s">
        <v>1897</v>
      </c>
      <c r="BM152" t="s">
        <v>1898</v>
      </c>
      <c r="BN152" t="s">
        <v>74</v>
      </c>
      <c r="BO152" t="s">
        <v>99</v>
      </c>
      <c r="BP152" t="s">
        <v>74</v>
      </c>
      <c r="BQ152" t="s">
        <v>74</v>
      </c>
      <c r="BR152" t="s">
        <v>100</v>
      </c>
      <c r="BS152" t="s">
        <v>1899</v>
      </c>
      <c r="BT152" t="str">
        <f>HYPERLINK("https%3A%2F%2Fwww.webofscience.com%2Fwos%2Fwoscc%2Ffull-record%2FWOS:A1991GP24400071","View Full Record in Web of Science")</f>
        <v>View Full Record in Web of Science</v>
      </c>
    </row>
    <row r="153" spans="1:72" x14ac:dyDescent="0.15">
      <c r="A153" t="s">
        <v>72</v>
      </c>
      <c r="B153" t="s">
        <v>1900</v>
      </c>
      <c r="C153" t="s">
        <v>74</v>
      </c>
      <c r="D153" t="s">
        <v>74</v>
      </c>
      <c r="E153" t="s">
        <v>74</v>
      </c>
      <c r="F153" t="s">
        <v>1900</v>
      </c>
      <c r="G153" t="s">
        <v>74</v>
      </c>
      <c r="H153" t="s">
        <v>74</v>
      </c>
      <c r="I153" t="s">
        <v>1901</v>
      </c>
      <c r="J153" t="s">
        <v>1884</v>
      </c>
      <c r="K153" t="s">
        <v>74</v>
      </c>
      <c r="L153" t="s">
        <v>74</v>
      </c>
      <c r="M153" t="s">
        <v>77</v>
      </c>
      <c r="N153" t="s">
        <v>401</v>
      </c>
      <c r="O153" t="s">
        <v>1885</v>
      </c>
      <c r="P153" t="s">
        <v>1886</v>
      </c>
      <c r="Q153" t="s">
        <v>1887</v>
      </c>
      <c r="R153" t="s">
        <v>74</v>
      </c>
      <c r="S153" t="s">
        <v>1888</v>
      </c>
      <c r="T153" t="s">
        <v>1902</v>
      </c>
      <c r="U153" t="s">
        <v>74</v>
      </c>
      <c r="V153" t="s">
        <v>1903</v>
      </c>
      <c r="W153" t="s">
        <v>74</v>
      </c>
      <c r="X153" t="s">
        <v>74</v>
      </c>
      <c r="Y153" t="s">
        <v>1904</v>
      </c>
      <c r="Z153" t="s">
        <v>74</v>
      </c>
      <c r="AA153" t="s">
        <v>74</v>
      </c>
      <c r="AB153" t="s">
        <v>74</v>
      </c>
      <c r="AC153" t="s">
        <v>74</v>
      </c>
      <c r="AD153" t="s">
        <v>74</v>
      </c>
      <c r="AE153" t="s">
        <v>74</v>
      </c>
      <c r="AF153" t="s">
        <v>74</v>
      </c>
      <c r="AG153">
        <v>19</v>
      </c>
      <c r="AH153">
        <v>9</v>
      </c>
      <c r="AI153">
        <v>9</v>
      </c>
      <c r="AJ153">
        <v>0</v>
      </c>
      <c r="AK153">
        <v>1</v>
      </c>
      <c r="AL153" t="s">
        <v>234</v>
      </c>
      <c r="AM153" t="s">
        <v>235</v>
      </c>
      <c r="AN153" t="s">
        <v>236</v>
      </c>
      <c r="AO153" t="s">
        <v>1893</v>
      </c>
      <c r="AP153" t="s">
        <v>74</v>
      </c>
      <c r="AQ153" t="s">
        <v>74</v>
      </c>
      <c r="AR153" t="s">
        <v>1884</v>
      </c>
      <c r="AS153" t="s">
        <v>1894</v>
      </c>
      <c r="AT153" t="s">
        <v>1895</v>
      </c>
      <c r="AU153">
        <v>1991</v>
      </c>
      <c r="AV153">
        <v>216</v>
      </c>
      <c r="AW153" t="s">
        <v>74</v>
      </c>
      <c r="AX153" t="s">
        <v>74</v>
      </c>
      <c r="AY153" t="s">
        <v>74</v>
      </c>
      <c r="AZ153" t="s">
        <v>74</v>
      </c>
      <c r="BA153" t="s">
        <v>74</v>
      </c>
      <c r="BB153">
        <v>489</v>
      </c>
      <c r="BC153">
        <v>496</v>
      </c>
      <c r="BD153" t="s">
        <v>74</v>
      </c>
      <c r="BE153" t="s">
        <v>1905</v>
      </c>
      <c r="BF153" t="str">
        <f>HYPERLINK("http://dx.doi.org/10.1007/BF00026503","http://dx.doi.org/10.1007/BF00026503")</f>
        <v>http://dx.doi.org/10.1007/BF00026503</v>
      </c>
      <c r="BG153" t="s">
        <v>74</v>
      </c>
      <c r="BH153" t="s">
        <v>74</v>
      </c>
      <c r="BI153">
        <v>8</v>
      </c>
      <c r="BJ153" t="s">
        <v>1897</v>
      </c>
      <c r="BK153" t="s">
        <v>417</v>
      </c>
      <c r="BL153" t="s">
        <v>1897</v>
      </c>
      <c r="BM153" t="s">
        <v>1898</v>
      </c>
      <c r="BN153" t="s">
        <v>74</v>
      </c>
      <c r="BO153" t="s">
        <v>74</v>
      </c>
      <c r="BP153" t="s">
        <v>74</v>
      </c>
      <c r="BQ153" t="s">
        <v>74</v>
      </c>
      <c r="BR153" t="s">
        <v>100</v>
      </c>
      <c r="BS153" t="s">
        <v>1906</v>
      </c>
      <c r="BT153" t="str">
        <f>HYPERLINK("https%3A%2F%2Fwww.webofscience.com%2Fwos%2Fwoscc%2Ffull-record%2FWOS:A1991GP24400072","View Full Record in Web of Science")</f>
        <v>View Full Record in Web of Science</v>
      </c>
    </row>
    <row r="154" spans="1:72" x14ac:dyDescent="0.15">
      <c r="A154" t="s">
        <v>72</v>
      </c>
      <c r="B154" t="s">
        <v>1471</v>
      </c>
      <c r="C154" t="s">
        <v>74</v>
      </c>
      <c r="D154" t="s">
        <v>74</v>
      </c>
      <c r="E154" t="s">
        <v>74</v>
      </c>
      <c r="F154" t="s">
        <v>1471</v>
      </c>
      <c r="G154" t="s">
        <v>74</v>
      </c>
      <c r="H154" t="s">
        <v>74</v>
      </c>
      <c r="I154" t="s">
        <v>1907</v>
      </c>
      <c r="J154" t="s">
        <v>104</v>
      </c>
      <c r="K154" t="s">
        <v>74</v>
      </c>
      <c r="L154" t="s">
        <v>74</v>
      </c>
      <c r="M154" t="s">
        <v>77</v>
      </c>
      <c r="N154" t="s">
        <v>177</v>
      </c>
      <c r="O154" t="s">
        <v>74</v>
      </c>
      <c r="P154" t="s">
        <v>74</v>
      </c>
      <c r="Q154" t="s">
        <v>74</v>
      </c>
      <c r="R154" t="s">
        <v>74</v>
      </c>
      <c r="S154" t="s">
        <v>74</v>
      </c>
      <c r="T154" t="s">
        <v>74</v>
      </c>
      <c r="U154" t="s">
        <v>74</v>
      </c>
      <c r="V154" t="s">
        <v>74</v>
      </c>
      <c r="W154" t="s">
        <v>74</v>
      </c>
      <c r="X154" t="s">
        <v>74</v>
      </c>
      <c r="Y154" t="s">
        <v>74</v>
      </c>
      <c r="Z154" t="s">
        <v>74</v>
      </c>
      <c r="AA154" t="s">
        <v>74</v>
      </c>
      <c r="AB154" t="s">
        <v>74</v>
      </c>
      <c r="AC154" t="s">
        <v>74</v>
      </c>
      <c r="AD154" t="s">
        <v>74</v>
      </c>
      <c r="AE154" t="s">
        <v>74</v>
      </c>
      <c r="AF154" t="s">
        <v>74</v>
      </c>
      <c r="AG154">
        <v>1</v>
      </c>
      <c r="AH154">
        <v>0</v>
      </c>
      <c r="AI154">
        <v>0</v>
      </c>
      <c r="AJ154">
        <v>0</v>
      </c>
      <c r="AK154">
        <v>0</v>
      </c>
      <c r="AL154" t="s">
        <v>1908</v>
      </c>
      <c r="AM154" t="s">
        <v>1909</v>
      </c>
      <c r="AN154" t="s">
        <v>1910</v>
      </c>
      <c r="AO154" t="s">
        <v>113</v>
      </c>
      <c r="AP154" t="s">
        <v>1911</v>
      </c>
      <c r="AQ154" t="s">
        <v>74</v>
      </c>
      <c r="AR154" t="s">
        <v>104</v>
      </c>
      <c r="AS154" t="s">
        <v>114</v>
      </c>
      <c r="AT154" t="s">
        <v>1912</v>
      </c>
      <c r="AU154">
        <v>1991</v>
      </c>
      <c r="AV154">
        <v>351</v>
      </c>
      <c r="AW154">
        <v>6329</v>
      </c>
      <c r="AX154" t="s">
        <v>74</v>
      </c>
      <c r="AY154" t="s">
        <v>74</v>
      </c>
      <c r="AZ154" t="s">
        <v>74</v>
      </c>
      <c r="BA154" t="s">
        <v>74</v>
      </c>
      <c r="BB154">
        <v>680</v>
      </c>
      <c r="BC154">
        <v>680</v>
      </c>
      <c r="BD154" t="s">
        <v>74</v>
      </c>
      <c r="BE154" t="s">
        <v>74</v>
      </c>
      <c r="BF154" t="s">
        <v>74</v>
      </c>
      <c r="BG154" t="s">
        <v>74</v>
      </c>
      <c r="BH154" t="s">
        <v>74</v>
      </c>
      <c r="BI154">
        <v>1</v>
      </c>
      <c r="BJ154" t="s">
        <v>117</v>
      </c>
      <c r="BK154" t="s">
        <v>97</v>
      </c>
      <c r="BL154" t="s">
        <v>118</v>
      </c>
      <c r="BM154" t="s">
        <v>1913</v>
      </c>
      <c r="BN154" t="s">
        <v>74</v>
      </c>
      <c r="BO154" t="s">
        <v>74</v>
      </c>
      <c r="BP154" t="s">
        <v>74</v>
      </c>
      <c r="BQ154" t="s">
        <v>74</v>
      </c>
      <c r="BR154" t="s">
        <v>100</v>
      </c>
      <c r="BS154" t="s">
        <v>1914</v>
      </c>
      <c r="BT154" t="str">
        <f>HYPERLINK("https%3A%2F%2Fwww.webofscience.com%2Fwos%2Fwoscc%2Ffull-record%2FWOS:A1991FU20100007","View Full Record in Web of Science")</f>
        <v>View Full Record in Web of Science</v>
      </c>
    </row>
    <row r="155" spans="1:72" x14ac:dyDescent="0.15">
      <c r="A155" t="s">
        <v>72</v>
      </c>
      <c r="B155" t="s">
        <v>1915</v>
      </c>
      <c r="C155" t="s">
        <v>74</v>
      </c>
      <c r="D155" t="s">
        <v>74</v>
      </c>
      <c r="E155" t="s">
        <v>74</v>
      </c>
      <c r="F155" t="s">
        <v>1915</v>
      </c>
      <c r="G155" t="s">
        <v>74</v>
      </c>
      <c r="H155" t="s">
        <v>74</v>
      </c>
      <c r="I155" t="s">
        <v>1916</v>
      </c>
      <c r="J155" t="s">
        <v>870</v>
      </c>
      <c r="K155" t="s">
        <v>74</v>
      </c>
      <c r="L155" t="s">
        <v>74</v>
      </c>
      <c r="M155" t="s">
        <v>77</v>
      </c>
      <c r="N155" t="s">
        <v>78</v>
      </c>
      <c r="O155" t="s">
        <v>74</v>
      </c>
      <c r="P155" t="s">
        <v>74</v>
      </c>
      <c r="Q155" t="s">
        <v>74</v>
      </c>
      <c r="R155" t="s">
        <v>74</v>
      </c>
      <c r="S155" t="s">
        <v>74</v>
      </c>
      <c r="T155" t="s">
        <v>1917</v>
      </c>
      <c r="U155" t="s">
        <v>1918</v>
      </c>
      <c r="V155" t="s">
        <v>1919</v>
      </c>
      <c r="W155" t="s">
        <v>1920</v>
      </c>
      <c r="X155" t="s">
        <v>1921</v>
      </c>
      <c r="Y155" t="s">
        <v>74</v>
      </c>
      <c r="Z155" t="s">
        <v>74</v>
      </c>
      <c r="AA155" t="s">
        <v>1922</v>
      </c>
      <c r="AB155" t="s">
        <v>1923</v>
      </c>
      <c r="AC155" t="s">
        <v>74</v>
      </c>
      <c r="AD155" t="s">
        <v>74</v>
      </c>
      <c r="AE155" t="s">
        <v>74</v>
      </c>
      <c r="AF155" t="s">
        <v>74</v>
      </c>
      <c r="AG155">
        <v>39</v>
      </c>
      <c r="AH155">
        <v>29</v>
      </c>
      <c r="AI155">
        <v>33</v>
      </c>
      <c r="AJ155">
        <v>0</v>
      </c>
      <c r="AK155">
        <v>1</v>
      </c>
      <c r="AL155" t="s">
        <v>715</v>
      </c>
      <c r="AM155" t="s">
        <v>716</v>
      </c>
      <c r="AN155" t="s">
        <v>717</v>
      </c>
      <c r="AO155" t="s">
        <v>878</v>
      </c>
      <c r="AP155" t="s">
        <v>74</v>
      </c>
      <c r="AQ155" t="s">
        <v>74</v>
      </c>
      <c r="AR155" t="s">
        <v>879</v>
      </c>
      <c r="AS155" t="s">
        <v>74</v>
      </c>
      <c r="AT155" t="s">
        <v>1924</v>
      </c>
      <c r="AU155">
        <v>1991</v>
      </c>
      <c r="AV155">
        <v>1078</v>
      </c>
      <c r="AW155">
        <v>2</v>
      </c>
      <c r="AX155" t="s">
        <v>74</v>
      </c>
      <c r="AY155" t="s">
        <v>74</v>
      </c>
      <c r="AZ155" t="s">
        <v>74</v>
      </c>
      <c r="BA155" t="s">
        <v>74</v>
      </c>
      <c r="BB155">
        <v>273</v>
      </c>
      <c r="BC155">
        <v>282</v>
      </c>
      <c r="BD155" t="s">
        <v>74</v>
      </c>
      <c r="BE155" t="s">
        <v>1925</v>
      </c>
      <c r="BF155" t="str">
        <f>HYPERLINK("http://dx.doi.org/10.1016/0167-4838(91)90569-L","http://dx.doi.org/10.1016/0167-4838(91)90569-L")</f>
        <v>http://dx.doi.org/10.1016/0167-4838(91)90569-L</v>
      </c>
      <c r="BG155" t="s">
        <v>74</v>
      </c>
      <c r="BH155" t="s">
        <v>74</v>
      </c>
      <c r="BI155">
        <v>10</v>
      </c>
      <c r="BJ155" t="s">
        <v>882</v>
      </c>
      <c r="BK155" t="s">
        <v>97</v>
      </c>
      <c r="BL155" t="s">
        <v>882</v>
      </c>
      <c r="BM155" t="s">
        <v>1926</v>
      </c>
      <c r="BN155">
        <v>2065095</v>
      </c>
      <c r="BO155" t="s">
        <v>74</v>
      </c>
      <c r="BP155" t="s">
        <v>74</v>
      </c>
      <c r="BQ155" t="s">
        <v>74</v>
      </c>
      <c r="BR155" t="s">
        <v>100</v>
      </c>
      <c r="BS155" t="s">
        <v>1927</v>
      </c>
      <c r="BT155" t="str">
        <f>HYPERLINK("https%3A%2F%2Fwww.webofscience.com%2Fwos%2Fwoscc%2Ffull-record%2FWOS:A1991FW05800021","View Full Record in Web of Science")</f>
        <v>View Full Record in Web of Science</v>
      </c>
    </row>
    <row r="156" spans="1:72" x14ac:dyDescent="0.15">
      <c r="A156" t="s">
        <v>72</v>
      </c>
      <c r="B156" t="s">
        <v>1928</v>
      </c>
      <c r="C156" t="s">
        <v>74</v>
      </c>
      <c r="D156" t="s">
        <v>74</v>
      </c>
      <c r="E156" t="s">
        <v>74</v>
      </c>
      <c r="F156" t="s">
        <v>1928</v>
      </c>
      <c r="G156" t="s">
        <v>74</v>
      </c>
      <c r="H156" t="s">
        <v>74</v>
      </c>
      <c r="I156" t="s">
        <v>1929</v>
      </c>
      <c r="J156" t="s">
        <v>76</v>
      </c>
      <c r="K156" t="s">
        <v>74</v>
      </c>
      <c r="L156" t="s">
        <v>74</v>
      </c>
      <c r="M156" t="s">
        <v>77</v>
      </c>
      <c r="N156" t="s">
        <v>78</v>
      </c>
      <c r="O156" t="s">
        <v>74</v>
      </c>
      <c r="P156" t="s">
        <v>74</v>
      </c>
      <c r="Q156" t="s">
        <v>74</v>
      </c>
      <c r="R156" t="s">
        <v>74</v>
      </c>
      <c r="S156" t="s">
        <v>74</v>
      </c>
      <c r="T156" t="s">
        <v>74</v>
      </c>
      <c r="U156" t="s">
        <v>1930</v>
      </c>
      <c r="V156" t="s">
        <v>1931</v>
      </c>
      <c r="W156" t="s">
        <v>1932</v>
      </c>
      <c r="X156" t="s">
        <v>998</v>
      </c>
      <c r="Y156" t="s">
        <v>1933</v>
      </c>
      <c r="Z156" t="s">
        <v>74</v>
      </c>
      <c r="AA156" t="s">
        <v>74</v>
      </c>
      <c r="AB156" t="s">
        <v>74</v>
      </c>
      <c r="AC156" t="s">
        <v>74</v>
      </c>
      <c r="AD156" t="s">
        <v>74</v>
      </c>
      <c r="AE156" t="s">
        <v>74</v>
      </c>
      <c r="AF156" t="s">
        <v>74</v>
      </c>
      <c r="AG156">
        <v>39</v>
      </c>
      <c r="AH156">
        <v>3</v>
      </c>
      <c r="AI156">
        <v>3</v>
      </c>
      <c r="AJ156">
        <v>0</v>
      </c>
      <c r="AK156">
        <v>1</v>
      </c>
      <c r="AL156" t="s">
        <v>86</v>
      </c>
      <c r="AM156" t="s">
        <v>87</v>
      </c>
      <c r="AN156" t="s">
        <v>88</v>
      </c>
      <c r="AO156" t="s">
        <v>89</v>
      </c>
      <c r="AP156" t="s">
        <v>74</v>
      </c>
      <c r="AQ156" t="s">
        <v>74</v>
      </c>
      <c r="AR156" t="s">
        <v>91</v>
      </c>
      <c r="AS156" t="s">
        <v>92</v>
      </c>
      <c r="AT156" t="s">
        <v>1934</v>
      </c>
      <c r="AU156">
        <v>1991</v>
      </c>
      <c r="AV156">
        <v>96</v>
      </c>
      <c r="AW156" t="s">
        <v>1935</v>
      </c>
      <c r="AX156" t="s">
        <v>74</v>
      </c>
      <c r="AY156" t="s">
        <v>74</v>
      </c>
      <c r="AZ156" t="s">
        <v>74</v>
      </c>
      <c r="BA156" t="s">
        <v>74</v>
      </c>
      <c r="BB156">
        <v>10923</v>
      </c>
      <c r="BC156">
        <v>10930</v>
      </c>
      <c r="BD156" t="s">
        <v>74</v>
      </c>
      <c r="BE156" t="s">
        <v>1936</v>
      </c>
      <c r="BF156" t="str">
        <f>HYPERLINK("http://dx.doi.org/10.1029/91JD00974","http://dx.doi.org/10.1029/91JD00974")</f>
        <v>http://dx.doi.org/10.1029/91JD00974</v>
      </c>
      <c r="BG156" t="s">
        <v>74</v>
      </c>
      <c r="BH156" t="s">
        <v>74</v>
      </c>
      <c r="BI156">
        <v>8</v>
      </c>
      <c r="BJ156" t="s">
        <v>96</v>
      </c>
      <c r="BK156" t="s">
        <v>97</v>
      </c>
      <c r="BL156" t="s">
        <v>96</v>
      </c>
      <c r="BM156" t="s">
        <v>1937</v>
      </c>
      <c r="BN156" t="s">
        <v>74</v>
      </c>
      <c r="BO156" t="s">
        <v>74</v>
      </c>
      <c r="BP156" t="s">
        <v>74</v>
      </c>
      <c r="BQ156" t="s">
        <v>74</v>
      </c>
      <c r="BR156" t="s">
        <v>100</v>
      </c>
      <c r="BS156" t="s">
        <v>1938</v>
      </c>
      <c r="BT156" t="str">
        <f>HYPERLINK("https%3A%2F%2Fwww.webofscience.com%2Fwos%2Fwoscc%2Ffull-record%2FWOS:A1991FV27800011","View Full Record in Web of Science")</f>
        <v>View Full Record in Web of Science</v>
      </c>
    </row>
    <row r="157" spans="1:72" x14ac:dyDescent="0.15">
      <c r="A157" t="s">
        <v>72</v>
      </c>
      <c r="B157" t="s">
        <v>1939</v>
      </c>
      <c r="C157" t="s">
        <v>74</v>
      </c>
      <c r="D157" t="s">
        <v>74</v>
      </c>
      <c r="E157" t="s">
        <v>74</v>
      </c>
      <c r="F157" t="s">
        <v>1939</v>
      </c>
      <c r="G157" t="s">
        <v>74</v>
      </c>
      <c r="H157" t="s">
        <v>74</v>
      </c>
      <c r="I157" t="s">
        <v>1940</v>
      </c>
      <c r="J157" t="s">
        <v>76</v>
      </c>
      <c r="K157" t="s">
        <v>74</v>
      </c>
      <c r="L157" t="s">
        <v>74</v>
      </c>
      <c r="M157" t="s">
        <v>77</v>
      </c>
      <c r="N157" t="s">
        <v>78</v>
      </c>
      <c r="O157" t="s">
        <v>74</v>
      </c>
      <c r="P157" t="s">
        <v>74</v>
      </c>
      <c r="Q157" t="s">
        <v>74</v>
      </c>
      <c r="R157" t="s">
        <v>74</v>
      </c>
      <c r="S157" t="s">
        <v>74</v>
      </c>
      <c r="T157" t="s">
        <v>74</v>
      </c>
      <c r="U157" t="s">
        <v>1941</v>
      </c>
      <c r="V157" t="s">
        <v>1942</v>
      </c>
      <c r="W157" t="s">
        <v>74</v>
      </c>
      <c r="X157" t="s">
        <v>74</v>
      </c>
      <c r="Y157" t="s">
        <v>1943</v>
      </c>
      <c r="Z157" t="s">
        <v>74</v>
      </c>
      <c r="AA157" t="s">
        <v>765</v>
      </c>
      <c r="AB157" t="s">
        <v>766</v>
      </c>
      <c r="AC157" t="s">
        <v>74</v>
      </c>
      <c r="AD157" t="s">
        <v>74</v>
      </c>
      <c r="AE157" t="s">
        <v>74</v>
      </c>
      <c r="AF157" t="s">
        <v>74</v>
      </c>
      <c r="AG157">
        <v>44</v>
      </c>
      <c r="AH157">
        <v>5</v>
      </c>
      <c r="AI157">
        <v>5</v>
      </c>
      <c r="AJ157">
        <v>0</v>
      </c>
      <c r="AK157">
        <v>1</v>
      </c>
      <c r="AL157" t="s">
        <v>86</v>
      </c>
      <c r="AM157" t="s">
        <v>87</v>
      </c>
      <c r="AN157" t="s">
        <v>88</v>
      </c>
      <c r="AO157" t="s">
        <v>89</v>
      </c>
      <c r="AP157" t="s">
        <v>74</v>
      </c>
      <c r="AQ157" t="s">
        <v>74</v>
      </c>
      <c r="AR157" t="s">
        <v>91</v>
      </c>
      <c r="AS157" t="s">
        <v>92</v>
      </c>
      <c r="AT157" t="s">
        <v>1934</v>
      </c>
      <c r="AU157">
        <v>1991</v>
      </c>
      <c r="AV157">
        <v>96</v>
      </c>
      <c r="AW157" t="s">
        <v>1935</v>
      </c>
      <c r="AX157" t="s">
        <v>74</v>
      </c>
      <c r="AY157" t="s">
        <v>74</v>
      </c>
      <c r="AZ157" t="s">
        <v>74</v>
      </c>
      <c r="BA157" t="s">
        <v>74</v>
      </c>
      <c r="BB157">
        <v>10931</v>
      </c>
      <c r="BC157">
        <v>10940</v>
      </c>
      <c r="BD157" t="s">
        <v>74</v>
      </c>
      <c r="BE157" t="s">
        <v>1944</v>
      </c>
      <c r="BF157" t="str">
        <f>HYPERLINK("http://dx.doi.org/10.1029/91JD00268","http://dx.doi.org/10.1029/91JD00268")</f>
        <v>http://dx.doi.org/10.1029/91JD00268</v>
      </c>
      <c r="BG157" t="s">
        <v>74</v>
      </c>
      <c r="BH157" t="s">
        <v>74</v>
      </c>
      <c r="BI157">
        <v>10</v>
      </c>
      <c r="BJ157" t="s">
        <v>96</v>
      </c>
      <c r="BK157" t="s">
        <v>97</v>
      </c>
      <c r="BL157" t="s">
        <v>96</v>
      </c>
      <c r="BM157" t="s">
        <v>1937</v>
      </c>
      <c r="BN157" t="s">
        <v>74</v>
      </c>
      <c r="BO157" t="s">
        <v>74</v>
      </c>
      <c r="BP157" t="s">
        <v>74</v>
      </c>
      <c r="BQ157" t="s">
        <v>74</v>
      </c>
      <c r="BR157" t="s">
        <v>100</v>
      </c>
      <c r="BS157" t="s">
        <v>1945</v>
      </c>
      <c r="BT157" t="str">
        <f>HYPERLINK("https%3A%2F%2Fwww.webofscience.com%2Fwos%2Fwoscc%2Ffull-record%2FWOS:A1991FV27800012","View Full Record in Web of Science")</f>
        <v>View Full Record in Web of Science</v>
      </c>
    </row>
    <row r="158" spans="1:72" x14ac:dyDescent="0.15">
      <c r="A158" t="s">
        <v>72</v>
      </c>
      <c r="B158" t="s">
        <v>1946</v>
      </c>
      <c r="C158" t="s">
        <v>74</v>
      </c>
      <c r="D158" t="s">
        <v>74</v>
      </c>
      <c r="E158" t="s">
        <v>74</v>
      </c>
      <c r="F158" t="s">
        <v>1946</v>
      </c>
      <c r="G158" t="s">
        <v>74</v>
      </c>
      <c r="H158" t="s">
        <v>74</v>
      </c>
      <c r="I158" t="s">
        <v>1947</v>
      </c>
      <c r="J158" t="s">
        <v>1948</v>
      </c>
      <c r="K158" t="s">
        <v>74</v>
      </c>
      <c r="L158" t="s">
        <v>74</v>
      </c>
      <c r="M158" t="s">
        <v>77</v>
      </c>
      <c r="N158" t="s">
        <v>78</v>
      </c>
      <c r="O158" t="s">
        <v>74</v>
      </c>
      <c r="P158" t="s">
        <v>74</v>
      </c>
      <c r="Q158" t="s">
        <v>74</v>
      </c>
      <c r="R158" t="s">
        <v>74</v>
      </c>
      <c r="S158" t="s">
        <v>74</v>
      </c>
      <c r="T158" t="s">
        <v>74</v>
      </c>
      <c r="U158" t="s">
        <v>1949</v>
      </c>
      <c r="V158" t="s">
        <v>1950</v>
      </c>
      <c r="W158" t="s">
        <v>74</v>
      </c>
      <c r="X158" t="s">
        <v>74</v>
      </c>
      <c r="Y158" t="s">
        <v>1951</v>
      </c>
      <c r="Z158" t="s">
        <v>74</v>
      </c>
      <c r="AA158" t="s">
        <v>74</v>
      </c>
      <c r="AB158" t="s">
        <v>74</v>
      </c>
      <c r="AC158" t="s">
        <v>74</v>
      </c>
      <c r="AD158" t="s">
        <v>74</v>
      </c>
      <c r="AE158" t="s">
        <v>74</v>
      </c>
      <c r="AF158" t="s">
        <v>74</v>
      </c>
      <c r="AG158">
        <v>21</v>
      </c>
      <c r="AH158">
        <v>7</v>
      </c>
      <c r="AI158">
        <v>7</v>
      </c>
      <c r="AJ158">
        <v>0</v>
      </c>
      <c r="AK158">
        <v>2</v>
      </c>
      <c r="AL158" t="s">
        <v>715</v>
      </c>
      <c r="AM158" t="s">
        <v>716</v>
      </c>
      <c r="AN158" t="s">
        <v>717</v>
      </c>
      <c r="AO158" t="s">
        <v>74</v>
      </c>
      <c r="AP158" t="s">
        <v>74</v>
      </c>
      <c r="AQ158" t="s">
        <v>74</v>
      </c>
      <c r="AR158" t="s">
        <v>1952</v>
      </c>
      <c r="AS158" t="s">
        <v>1953</v>
      </c>
      <c r="AT158" t="s">
        <v>1954</v>
      </c>
      <c r="AU158">
        <v>1991</v>
      </c>
      <c r="AV158">
        <v>94</v>
      </c>
      <c r="AW158">
        <v>2</v>
      </c>
      <c r="AX158" t="s">
        <v>74</v>
      </c>
      <c r="AY158" t="s">
        <v>74</v>
      </c>
      <c r="AZ158" t="s">
        <v>74</v>
      </c>
      <c r="BA158" t="s">
        <v>74</v>
      </c>
      <c r="BB158">
        <v>233</v>
      </c>
      <c r="BC158">
        <v>241</v>
      </c>
      <c r="BD158" t="s">
        <v>74</v>
      </c>
      <c r="BE158" t="s">
        <v>74</v>
      </c>
      <c r="BF158" t="s">
        <v>74</v>
      </c>
      <c r="BG158" t="s">
        <v>74</v>
      </c>
      <c r="BH158" t="s">
        <v>74</v>
      </c>
      <c r="BI158">
        <v>9</v>
      </c>
      <c r="BJ158" t="s">
        <v>117</v>
      </c>
      <c r="BK158" t="s">
        <v>97</v>
      </c>
      <c r="BL158" t="s">
        <v>118</v>
      </c>
      <c r="BM158" t="s">
        <v>1955</v>
      </c>
      <c r="BN158" t="s">
        <v>74</v>
      </c>
      <c r="BO158" t="s">
        <v>74</v>
      </c>
      <c r="BP158" t="s">
        <v>74</v>
      </c>
      <c r="BQ158" t="s">
        <v>74</v>
      </c>
      <c r="BR158" t="s">
        <v>100</v>
      </c>
      <c r="BS158" t="s">
        <v>1956</v>
      </c>
      <c r="BT158" t="str">
        <f>HYPERLINK("https%3A%2F%2Fwww.webofscience.com%2Fwos%2Fwoscc%2Ffull-record%2FWOS:A1991FU67100003","View Full Record in Web of Science")</f>
        <v>View Full Record in Web of Science</v>
      </c>
    </row>
    <row r="159" spans="1:72" x14ac:dyDescent="0.15">
      <c r="A159" t="s">
        <v>72</v>
      </c>
      <c r="B159" t="s">
        <v>1957</v>
      </c>
      <c r="C159" t="s">
        <v>74</v>
      </c>
      <c r="D159" t="s">
        <v>74</v>
      </c>
      <c r="E159" t="s">
        <v>74</v>
      </c>
      <c r="F159" t="s">
        <v>1957</v>
      </c>
      <c r="G159" t="s">
        <v>74</v>
      </c>
      <c r="H159" t="s">
        <v>74</v>
      </c>
      <c r="I159" t="s">
        <v>1958</v>
      </c>
      <c r="J159" t="s">
        <v>1959</v>
      </c>
      <c r="K159" t="s">
        <v>74</v>
      </c>
      <c r="L159" t="s">
        <v>74</v>
      </c>
      <c r="M159" t="s">
        <v>77</v>
      </c>
      <c r="N159" t="s">
        <v>334</v>
      </c>
      <c r="O159" t="s">
        <v>74</v>
      </c>
      <c r="P159" t="s">
        <v>74</v>
      </c>
      <c r="Q159" t="s">
        <v>74</v>
      </c>
      <c r="R159" t="s">
        <v>74</v>
      </c>
      <c r="S159" t="s">
        <v>74</v>
      </c>
      <c r="T159" t="s">
        <v>1960</v>
      </c>
      <c r="U159" t="s">
        <v>1961</v>
      </c>
      <c r="V159" t="s">
        <v>1962</v>
      </c>
      <c r="W159" t="s">
        <v>1963</v>
      </c>
      <c r="X159" t="s">
        <v>74</v>
      </c>
      <c r="Y159" t="s">
        <v>1964</v>
      </c>
      <c r="Z159" t="s">
        <v>74</v>
      </c>
      <c r="AA159" t="s">
        <v>74</v>
      </c>
      <c r="AB159" t="s">
        <v>74</v>
      </c>
      <c r="AC159" t="s">
        <v>74</v>
      </c>
      <c r="AD159" t="s">
        <v>74</v>
      </c>
      <c r="AE159" t="s">
        <v>74</v>
      </c>
      <c r="AF159" t="s">
        <v>74</v>
      </c>
      <c r="AG159">
        <v>17</v>
      </c>
      <c r="AH159">
        <v>85</v>
      </c>
      <c r="AI159">
        <v>91</v>
      </c>
      <c r="AJ159">
        <v>0</v>
      </c>
      <c r="AK159">
        <v>2</v>
      </c>
      <c r="AL159" t="s">
        <v>715</v>
      </c>
      <c r="AM159" t="s">
        <v>716</v>
      </c>
      <c r="AN159" t="s">
        <v>717</v>
      </c>
      <c r="AO159" t="s">
        <v>1965</v>
      </c>
      <c r="AP159" t="s">
        <v>1966</v>
      </c>
      <c r="AQ159" t="s">
        <v>74</v>
      </c>
      <c r="AR159" t="s">
        <v>1959</v>
      </c>
      <c r="AS159" t="s">
        <v>1967</v>
      </c>
      <c r="AT159" t="s">
        <v>1968</v>
      </c>
      <c r="AU159">
        <v>1991</v>
      </c>
      <c r="AV159">
        <v>102</v>
      </c>
      <c r="AW159">
        <v>1</v>
      </c>
      <c r="AX159" t="s">
        <v>74</v>
      </c>
      <c r="AY159" t="s">
        <v>74</v>
      </c>
      <c r="AZ159" t="s">
        <v>74</v>
      </c>
      <c r="BA159" t="s">
        <v>74</v>
      </c>
      <c r="BB159">
        <v>111</v>
      </c>
      <c r="BC159">
        <v>115</v>
      </c>
      <c r="BD159" t="s">
        <v>74</v>
      </c>
      <c r="BE159" t="s">
        <v>1969</v>
      </c>
      <c r="BF159" t="str">
        <f>HYPERLINK("http://dx.doi.org/10.1016/0378-1119(91)90548-P","http://dx.doi.org/10.1016/0378-1119(91)90548-P")</f>
        <v>http://dx.doi.org/10.1016/0378-1119(91)90548-P</v>
      </c>
      <c r="BG159" t="s">
        <v>74</v>
      </c>
      <c r="BH159" t="s">
        <v>74</v>
      </c>
      <c r="BI159">
        <v>5</v>
      </c>
      <c r="BJ159" t="s">
        <v>1970</v>
      </c>
      <c r="BK159" t="s">
        <v>97</v>
      </c>
      <c r="BL159" t="s">
        <v>1970</v>
      </c>
      <c r="BM159" t="s">
        <v>1971</v>
      </c>
      <c r="BN159">
        <v>1864500</v>
      </c>
      <c r="BO159" t="s">
        <v>74</v>
      </c>
      <c r="BP159" t="s">
        <v>74</v>
      </c>
      <c r="BQ159" t="s">
        <v>74</v>
      </c>
      <c r="BR159" t="s">
        <v>100</v>
      </c>
      <c r="BS159" t="s">
        <v>1972</v>
      </c>
      <c r="BT159" t="str">
        <f>HYPERLINK("https%3A%2F%2Fwww.webofscience.com%2Fwos%2Fwoscc%2Ffull-record%2FWOS:A1991GA43800020","View Full Record in Web of Science")</f>
        <v>View Full Record in Web of Science</v>
      </c>
    </row>
    <row r="160" spans="1:72" x14ac:dyDescent="0.15">
      <c r="A160" t="s">
        <v>72</v>
      </c>
      <c r="B160" t="s">
        <v>1973</v>
      </c>
      <c r="C160" t="s">
        <v>74</v>
      </c>
      <c r="D160" t="s">
        <v>74</v>
      </c>
      <c r="E160" t="s">
        <v>74</v>
      </c>
      <c r="F160" t="s">
        <v>1973</v>
      </c>
      <c r="G160" t="s">
        <v>74</v>
      </c>
      <c r="H160" t="s">
        <v>74</v>
      </c>
      <c r="I160" t="s">
        <v>1974</v>
      </c>
      <c r="J160" t="s">
        <v>123</v>
      </c>
      <c r="K160" t="s">
        <v>74</v>
      </c>
      <c r="L160" t="s">
        <v>74</v>
      </c>
      <c r="M160" t="s">
        <v>77</v>
      </c>
      <c r="N160" t="s">
        <v>78</v>
      </c>
      <c r="O160" t="s">
        <v>74</v>
      </c>
      <c r="P160" t="s">
        <v>74</v>
      </c>
      <c r="Q160" t="s">
        <v>74</v>
      </c>
      <c r="R160" t="s">
        <v>74</v>
      </c>
      <c r="S160" t="s">
        <v>74</v>
      </c>
      <c r="T160" t="s">
        <v>74</v>
      </c>
      <c r="U160" t="s">
        <v>1975</v>
      </c>
      <c r="V160" t="s">
        <v>1976</v>
      </c>
      <c r="W160" t="s">
        <v>1977</v>
      </c>
      <c r="X160" t="s">
        <v>1978</v>
      </c>
      <c r="Y160" t="s">
        <v>1979</v>
      </c>
      <c r="Z160" t="s">
        <v>74</v>
      </c>
      <c r="AA160" t="s">
        <v>74</v>
      </c>
      <c r="AB160" t="s">
        <v>1980</v>
      </c>
      <c r="AC160" t="s">
        <v>74</v>
      </c>
      <c r="AD160" t="s">
        <v>74</v>
      </c>
      <c r="AE160" t="s">
        <v>74</v>
      </c>
      <c r="AF160" t="s">
        <v>74</v>
      </c>
      <c r="AG160">
        <v>47</v>
      </c>
      <c r="AH160">
        <v>84</v>
      </c>
      <c r="AI160">
        <v>95</v>
      </c>
      <c r="AJ160">
        <v>0</v>
      </c>
      <c r="AK160">
        <v>17</v>
      </c>
      <c r="AL160" t="s">
        <v>86</v>
      </c>
      <c r="AM160" t="s">
        <v>87</v>
      </c>
      <c r="AN160" t="s">
        <v>88</v>
      </c>
      <c r="AO160" t="s">
        <v>129</v>
      </c>
      <c r="AP160" t="s">
        <v>130</v>
      </c>
      <c r="AQ160" t="s">
        <v>74</v>
      </c>
      <c r="AR160" t="s">
        <v>131</v>
      </c>
      <c r="AS160" t="s">
        <v>132</v>
      </c>
      <c r="AT160" t="s">
        <v>1968</v>
      </c>
      <c r="AU160">
        <v>1991</v>
      </c>
      <c r="AV160">
        <v>96</v>
      </c>
      <c r="AW160" t="s">
        <v>1981</v>
      </c>
      <c r="AX160" t="s">
        <v>74</v>
      </c>
      <c r="AY160" t="s">
        <v>74</v>
      </c>
      <c r="AZ160" t="s">
        <v>74</v>
      </c>
      <c r="BA160" t="s">
        <v>74</v>
      </c>
      <c r="BB160">
        <v>10581</v>
      </c>
      <c r="BC160">
        <v>10592</v>
      </c>
      <c r="BD160" t="s">
        <v>74</v>
      </c>
      <c r="BE160" t="s">
        <v>1982</v>
      </c>
      <c r="BF160" t="str">
        <f>HYPERLINK("http://dx.doi.org/10.1029/91JC00455","http://dx.doi.org/10.1029/91JC00455")</f>
        <v>http://dx.doi.org/10.1029/91JC00455</v>
      </c>
      <c r="BG160" t="s">
        <v>74</v>
      </c>
      <c r="BH160" t="s">
        <v>74</v>
      </c>
      <c r="BI160">
        <v>12</v>
      </c>
      <c r="BJ160" t="s">
        <v>136</v>
      </c>
      <c r="BK160" t="s">
        <v>97</v>
      </c>
      <c r="BL160" t="s">
        <v>136</v>
      </c>
      <c r="BM160" t="s">
        <v>1983</v>
      </c>
      <c r="BN160" t="s">
        <v>74</v>
      </c>
      <c r="BO160" t="s">
        <v>74</v>
      </c>
      <c r="BP160" t="s">
        <v>74</v>
      </c>
      <c r="BQ160" t="s">
        <v>74</v>
      </c>
      <c r="BR160" t="s">
        <v>100</v>
      </c>
      <c r="BS160" t="s">
        <v>1984</v>
      </c>
      <c r="BT160" t="str">
        <f>HYPERLINK("https%3A%2F%2Fwww.webofscience.com%2Fwos%2Fwoscc%2Ffull-record%2FWOS:A1991FT34300012","View Full Record in Web of Science")</f>
        <v>View Full Record in Web of Science</v>
      </c>
    </row>
    <row r="161" spans="1:72" x14ac:dyDescent="0.15">
      <c r="A161" t="s">
        <v>72</v>
      </c>
      <c r="B161" t="s">
        <v>1985</v>
      </c>
      <c r="C161" t="s">
        <v>74</v>
      </c>
      <c r="D161" t="s">
        <v>74</v>
      </c>
      <c r="E161" t="s">
        <v>74</v>
      </c>
      <c r="F161" t="s">
        <v>1985</v>
      </c>
      <c r="G161" t="s">
        <v>74</v>
      </c>
      <c r="H161" t="s">
        <v>74</v>
      </c>
      <c r="I161" t="s">
        <v>1986</v>
      </c>
      <c r="J161" t="s">
        <v>1425</v>
      </c>
      <c r="K161" t="s">
        <v>74</v>
      </c>
      <c r="L161" t="s">
        <v>74</v>
      </c>
      <c r="M161" t="s">
        <v>77</v>
      </c>
      <c r="N161" t="s">
        <v>78</v>
      </c>
      <c r="O161" t="s">
        <v>74</v>
      </c>
      <c r="P161" t="s">
        <v>74</v>
      </c>
      <c r="Q161" t="s">
        <v>74</v>
      </c>
      <c r="R161" t="s">
        <v>74</v>
      </c>
      <c r="S161" t="s">
        <v>74</v>
      </c>
      <c r="T161" t="s">
        <v>74</v>
      </c>
      <c r="U161" t="s">
        <v>1987</v>
      </c>
      <c r="V161" t="s">
        <v>1988</v>
      </c>
      <c r="W161" t="s">
        <v>74</v>
      </c>
      <c r="X161" t="s">
        <v>74</v>
      </c>
      <c r="Y161" t="s">
        <v>1989</v>
      </c>
      <c r="Z161" t="s">
        <v>74</v>
      </c>
      <c r="AA161" t="s">
        <v>74</v>
      </c>
      <c r="AB161" t="s">
        <v>74</v>
      </c>
      <c r="AC161" t="s">
        <v>74</v>
      </c>
      <c r="AD161" t="s">
        <v>74</v>
      </c>
      <c r="AE161" t="s">
        <v>74</v>
      </c>
      <c r="AF161" t="s">
        <v>74</v>
      </c>
      <c r="AG161">
        <v>16</v>
      </c>
      <c r="AH161">
        <v>5</v>
      </c>
      <c r="AI161">
        <v>5</v>
      </c>
      <c r="AJ161">
        <v>0</v>
      </c>
      <c r="AK161">
        <v>0</v>
      </c>
      <c r="AL161" t="s">
        <v>86</v>
      </c>
      <c r="AM161" t="s">
        <v>87</v>
      </c>
      <c r="AN161" t="s">
        <v>88</v>
      </c>
      <c r="AO161" t="s">
        <v>1431</v>
      </c>
      <c r="AP161" t="s">
        <v>74</v>
      </c>
      <c r="AQ161" t="s">
        <v>74</v>
      </c>
      <c r="AR161" t="s">
        <v>1432</v>
      </c>
      <c r="AS161" t="s">
        <v>74</v>
      </c>
      <c r="AT161" t="s">
        <v>1990</v>
      </c>
      <c r="AU161">
        <v>1991</v>
      </c>
      <c r="AV161">
        <v>96</v>
      </c>
      <c r="AW161" t="s">
        <v>1991</v>
      </c>
      <c r="AX161" t="s">
        <v>74</v>
      </c>
      <c r="AY161" t="s">
        <v>74</v>
      </c>
      <c r="AZ161" t="s">
        <v>74</v>
      </c>
      <c r="BA161" t="s">
        <v>74</v>
      </c>
      <c r="BB161">
        <v>10391</v>
      </c>
      <c r="BC161">
        <v>10400</v>
      </c>
      <c r="BD161" t="s">
        <v>74</v>
      </c>
      <c r="BE161" t="s">
        <v>1992</v>
      </c>
      <c r="BF161" t="str">
        <f>HYPERLINK("http://dx.doi.org/10.1029/90JB02386","http://dx.doi.org/10.1029/90JB02386")</f>
        <v>http://dx.doi.org/10.1029/90JB02386</v>
      </c>
      <c r="BG161" t="s">
        <v>74</v>
      </c>
      <c r="BH161" t="s">
        <v>74</v>
      </c>
      <c r="BI161">
        <v>10</v>
      </c>
      <c r="BJ161" t="s">
        <v>380</v>
      </c>
      <c r="BK161" t="s">
        <v>97</v>
      </c>
      <c r="BL161" t="s">
        <v>381</v>
      </c>
      <c r="BM161" t="s">
        <v>1993</v>
      </c>
      <c r="BN161" t="s">
        <v>74</v>
      </c>
      <c r="BO161" t="s">
        <v>74</v>
      </c>
      <c r="BP161" t="s">
        <v>74</v>
      </c>
      <c r="BQ161" t="s">
        <v>74</v>
      </c>
      <c r="BR161" t="s">
        <v>100</v>
      </c>
      <c r="BS161" t="s">
        <v>1994</v>
      </c>
      <c r="BT161" t="str">
        <f>HYPERLINK("https%3A%2F%2Fwww.webofscience.com%2Fwos%2Fwoscc%2Ffull-record%2FWOS:A1991FR24600039","View Full Record in Web of Science")</f>
        <v>View Full Record in Web of Science</v>
      </c>
    </row>
    <row r="162" spans="1:72" x14ac:dyDescent="0.15">
      <c r="A162" t="s">
        <v>72</v>
      </c>
      <c r="B162" t="s">
        <v>1995</v>
      </c>
      <c r="C162" t="s">
        <v>74</v>
      </c>
      <c r="D162" t="s">
        <v>74</v>
      </c>
      <c r="E162" t="s">
        <v>74</v>
      </c>
      <c r="F162" t="s">
        <v>1995</v>
      </c>
      <c r="G162" t="s">
        <v>74</v>
      </c>
      <c r="H162" t="s">
        <v>74</v>
      </c>
      <c r="I162" t="s">
        <v>1996</v>
      </c>
      <c r="J162" t="s">
        <v>1997</v>
      </c>
      <c r="K162" t="s">
        <v>74</v>
      </c>
      <c r="L162" t="s">
        <v>74</v>
      </c>
      <c r="M162" t="s">
        <v>77</v>
      </c>
      <c r="N162" t="s">
        <v>78</v>
      </c>
      <c r="O162" t="s">
        <v>74</v>
      </c>
      <c r="P162" t="s">
        <v>74</v>
      </c>
      <c r="Q162" t="s">
        <v>74</v>
      </c>
      <c r="R162" t="s">
        <v>74</v>
      </c>
      <c r="S162" t="s">
        <v>74</v>
      </c>
      <c r="T162" t="s">
        <v>1998</v>
      </c>
      <c r="U162" t="s">
        <v>1999</v>
      </c>
      <c r="V162" t="s">
        <v>2000</v>
      </c>
      <c r="W162" t="s">
        <v>2001</v>
      </c>
      <c r="X162" t="s">
        <v>74</v>
      </c>
      <c r="Y162" t="s">
        <v>2002</v>
      </c>
      <c r="Z162" t="s">
        <v>74</v>
      </c>
      <c r="AA162" t="s">
        <v>2003</v>
      </c>
      <c r="AB162" t="s">
        <v>2004</v>
      </c>
      <c r="AC162" t="s">
        <v>74</v>
      </c>
      <c r="AD162" t="s">
        <v>74</v>
      </c>
      <c r="AE162" t="s">
        <v>74</v>
      </c>
      <c r="AF162" t="s">
        <v>74</v>
      </c>
      <c r="AG162">
        <v>28</v>
      </c>
      <c r="AH162">
        <v>72</v>
      </c>
      <c r="AI162">
        <v>72</v>
      </c>
      <c r="AJ162">
        <v>2</v>
      </c>
      <c r="AK162">
        <v>19</v>
      </c>
      <c r="AL162" t="s">
        <v>2005</v>
      </c>
      <c r="AM162" t="s">
        <v>2006</v>
      </c>
      <c r="AN162" t="s">
        <v>2007</v>
      </c>
      <c r="AO162" t="s">
        <v>2008</v>
      </c>
      <c r="AP162" t="s">
        <v>74</v>
      </c>
      <c r="AQ162" t="s">
        <v>74</v>
      </c>
      <c r="AR162" t="s">
        <v>2009</v>
      </c>
      <c r="AS162" t="s">
        <v>2010</v>
      </c>
      <c r="AT162" t="s">
        <v>2011</v>
      </c>
      <c r="AU162">
        <v>1991</v>
      </c>
      <c r="AV162">
        <v>260</v>
      </c>
      <c r="AW162">
        <v>6</v>
      </c>
      <c r="AX162">
        <v>2</v>
      </c>
      <c r="AY162" t="s">
        <v>74</v>
      </c>
      <c r="AZ162" t="s">
        <v>74</v>
      </c>
      <c r="BA162" t="s">
        <v>74</v>
      </c>
      <c r="BB162" t="s">
        <v>2012</v>
      </c>
      <c r="BC162" t="s">
        <v>2013</v>
      </c>
      <c r="BD162" t="s">
        <v>74</v>
      </c>
      <c r="BE162" t="s">
        <v>2014</v>
      </c>
      <c r="BF162" t="str">
        <f>HYPERLINK("http://dx.doi.org/10.1152/ajpregu.1991.260.6.R1137","http://dx.doi.org/10.1152/ajpregu.1991.260.6.R1137")</f>
        <v>http://dx.doi.org/10.1152/ajpregu.1991.260.6.R1137</v>
      </c>
      <c r="BG162" t="s">
        <v>74</v>
      </c>
      <c r="BH162" t="s">
        <v>74</v>
      </c>
      <c r="BI162">
        <v>8</v>
      </c>
      <c r="BJ162" t="s">
        <v>2015</v>
      </c>
      <c r="BK162" t="s">
        <v>97</v>
      </c>
      <c r="BL162" t="s">
        <v>2015</v>
      </c>
      <c r="BM162" t="s">
        <v>2016</v>
      </c>
      <c r="BN162" t="s">
        <v>74</v>
      </c>
      <c r="BO162" t="s">
        <v>74</v>
      </c>
      <c r="BP162" t="s">
        <v>74</v>
      </c>
      <c r="BQ162" t="s">
        <v>74</v>
      </c>
      <c r="BR162" t="s">
        <v>100</v>
      </c>
      <c r="BS162" t="s">
        <v>2017</v>
      </c>
      <c r="BT162" t="str">
        <f>HYPERLINK("https%3A%2F%2Fwww.webofscience.com%2Fwos%2Fwoscc%2Ffull-record%2FWOS:A1991FU84500053","View Full Record in Web of Science")</f>
        <v>View Full Record in Web of Science</v>
      </c>
    </row>
    <row r="163" spans="1:72" x14ac:dyDescent="0.15">
      <c r="A163" t="s">
        <v>72</v>
      </c>
      <c r="B163" t="s">
        <v>2018</v>
      </c>
      <c r="C163" t="s">
        <v>74</v>
      </c>
      <c r="D163" t="s">
        <v>74</v>
      </c>
      <c r="E163" t="s">
        <v>74</v>
      </c>
      <c r="F163" t="s">
        <v>2018</v>
      </c>
      <c r="G163" t="s">
        <v>74</v>
      </c>
      <c r="H163" t="s">
        <v>74</v>
      </c>
      <c r="I163" t="s">
        <v>2019</v>
      </c>
      <c r="J163" t="s">
        <v>208</v>
      </c>
      <c r="K163" t="s">
        <v>74</v>
      </c>
      <c r="L163" t="s">
        <v>74</v>
      </c>
      <c r="M163" t="s">
        <v>77</v>
      </c>
      <c r="N163" t="s">
        <v>78</v>
      </c>
      <c r="O163" t="s">
        <v>74</v>
      </c>
      <c r="P163" t="s">
        <v>74</v>
      </c>
      <c r="Q163" t="s">
        <v>74</v>
      </c>
      <c r="R163" t="s">
        <v>74</v>
      </c>
      <c r="S163" t="s">
        <v>74</v>
      </c>
      <c r="T163" t="s">
        <v>74</v>
      </c>
      <c r="U163" t="s">
        <v>2020</v>
      </c>
      <c r="V163" t="s">
        <v>2021</v>
      </c>
      <c r="W163" t="s">
        <v>2022</v>
      </c>
      <c r="X163" t="s">
        <v>2023</v>
      </c>
      <c r="Y163" t="s">
        <v>74</v>
      </c>
      <c r="Z163" t="s">
        <v>74</v>
      </c>
      <c r="AA163" t="s">
        <v>2024</v>
      </c>
      <c r="AB163" t="s">
        <v>2025</v>
      </c>
      <c r="AC163" t="s">
        <v>74</v>
      </c>
      <c r="AD163" t="s">
        <v>74</v>
      </c>
      <c r="AE163" t="s">
        <v>74</v>
      </c>
      <c r="AF163" t="s">
        <v>74</v>
      </c>
      <c r="AG163">
        <v>25</v>
      </c>
      <c r="AH163">
        <v>8</v>
      </c>
      <c r="AI163">
        <v>8</v>
      </c>
      <c r="AJ163">
        <v>0</v>
      </c>
      <c r="AK163">
        <v>0</v>
      </c>
      <c r="AL163" t="s">
        <v>842</v>
      </c>
      <c r="AM163" t="s">
        <v>215</v>
      </c>
      <c r="AN163" t="s">
        <v>843</v>
      </c>
      <c r="AO163" t="s">
        <v>217</v>
      </c>
      <c r="AP163" t="s">
        <v>74</v>
      </c>
      <c r="AQ163" t="s">
        <v>74</v>
      </c>
      <c r="AR163" t="s">
        <v>2026</v>
      </c>
      <c r="AS163" t="s">
        <v>219</v>
      </c>
      <c r="AT163" t="s">
        <v>2011</v>
      </c>
      <c r="AU163">
        <v>1991</v>
      </c>
      <c r="AV163">
        <v>9</v>
      </c>
      <c r="AW163">
        <v>6</v>
      </c>
      <c r="AX163" t="s">
        <v>74</v>
      </c>
      <c r="AY163" t="s">
        <v>74</v>
      </c>
      <c r="AZ163" t="s">
        <v>74</v>
      </c>
      <c r="BA163" t="s">
        <v>74</v>
      </c>
      <c r="BB163">
        <v>381</v>
      </c>
      <c r="BC163">
        <v>386</v>
      </c>
      <c r="BD163" t="s">
        <v>74</v>
      </c>
      <c r="BE163" t="s">
        <v>74</v>
      </c>
      <c r="BF163" t="s">
        <v>74</v>
      </c>
      <c r="BG163" t="s">
        <v>74</v>
      </c>
      <c r="BH163" t="s">
        <v>74</v>
      </c>
      <c r="BI163">
        <v>6</v>
      </c>
      <c r="BJ163" t="s">
        <v>221</v>
      </c>
      <c r="BK163" t="s">
        <v>97</v>
      </c>
      <c r="BL163" t="s">
        <v>222</v>
      </c>
      <c r="BM163" t="s">
        <v>2027</v>
      </c>
      <c r="BN163" t="s">
        <v>74</v>
      </c>
      <c r="BO163" t="s">
        <v>74</v>
      </c>
      <c r="BP163" t="s">
        <v>74</v>
      </c>
      <c r="BQ163" t="s">
        <v>74</v>
      </c>
      <c r="BR163" t="s">
        <v>100</v>
      </c>
      <c r="BS163" t="s">
        <v>2028</v>
      </c>
      <c r="BT163" t="str">
        <f>HYPERLINK("https%3A%2F%2Fwww.webofscience.com%2Fwos%2Fwoscc%2Ffull-record%2FWOS:A1991FU70700003","View Full Record in Web of Science")</f>
        <v>View Full Record in Web of Science</v>
      </c>
    </row>
    <row r="164" spans="1:72" x14ac:dyDescent="0.15">
      <c r="A164" t="s">
        <v>72</v>
      </c>
      <c r="B164" t="s">
        <v>2029</v>
      </c>
      <c r="C164" t="s">
        <v>74</v>
      </c>
      <c r="D164" t="s">
        <v>74</v>
      </c>
      <c r="E164" t="s">
        <v>74</v>
      </c>
      <c r="F164" t="s">
        <v>2029</v>
      </c>
      <c r="G164" t="s">
        <v>74</v>
      </c>
      <c r="H164" t="s">
        <v>74</v>
      </c>
      <c r="I164" t="s">
        <v>2030</v>
      </c>
      <c r="J164" t="s">
        <v>247</v>
      </c>
      <c r="K164" t="s">
        <v>74</v>
      </c>
      <c r="L164" t="s">
        <v>74</v>
      </c>
      <c r="M164" t="s">
        <v>77</v>
      </c>
      <c r="N164" t="s">
        <v>177</v>
      </c>
      <c r="O164" t="s">
        <v>74</v>
      </c>
      <c r="P164" t="s">
        <v>74</v>
      </c>
      <c r="Q164" t="s">
        <v>74</v>
      </c>
      <c r="R164" t="s">
        <v>74</v>
      </c>
      <c r="S164" t="s">
        <v>74</v>
      </c>
      <c r="T164" t="s">
        <v>74</v>
      </c>
      <c r="U164" t="s">
        <v>74</v>
      </c>
      <c r="V164" t="s">
        <v>74</v>
      </c>
      <c r="W164" t="s">
        <v>74</v>
      </c>
      <c r="X164" t="s">
        <v>74</v>
      </c>
      <c r="Y164" t="s">
        <v>2031</v>
      </c>
      <c r="Z164" t="s">
        <v>74</v>
      </c>
      <c r="AA164" t="s">
        <v>74</v>
      </c>
      <c r="AB164" t="s">
        <v>74</v>
      </c>
      <c r="AC164" t="s">
        <v>74</v>
      </c>
      <c r="AD164" t="s">
        <v>74</v>
      </c>
      <c r="AE164" t="s">
        <v>74</v>
      </c>
      <c r="AF164" t="s">
        <v>74</v>
      </c>
      <c r="AG164">
        <v>0</v>
      </c>
      <c r="AH164">
        <v>0</v>
      </c>
      <c r="AI164">
        <v>1</v>
      </c>
      <c r="AJ164">
        <v>0</v>
      </c>
      <c r="AK164">
        <v>1</v>
      </c>
      <c r="AL164" t="s">
        <v>248</v>
      </c>
      <c r="AM164" t="s">
        <v>249</v>
      </c>
      <c r="AN164" t="s">
        <v>250</v>
      </c>
      <c r="AO164" t="s">
        <v>251</v>
      </c>
      <c r="AP164" t="s">
        <v>74</v>
      </c>
      <c r="AQ164" t="s">
        <v>74</v>
      </c>
      <c r="AR164" t="s">
        <v>252</v>
      </c>
      <c r="AS164" t="s">
        <v>253</v>
      </c>
      <c r="AT164" t="s">
        <v>2011</v>
      </c>
      <c r="AU164">
        <v>1991</v>
      </c>
      <c r="AV164">
        <v>3</v>
      </c>
      <c r="AW164">
        <v>2</v>
      </c>
      <c r="AX164" t="s">
        <v>74</v>
      </c>
      <c r="AY164" t="s">
        <v>74</v>
      </c>
      <c r="AZ164" t="s">
        <v>74</v>
      </c>
      <c r="BA164" t="s">
        <v>74</v>
      </c>
      <c r="BB164">
        <v>123</v>
      </c>
      <c r="BC164">
        <v>123</v>
      </c>
      <c r="BD164" t="s">
        <v>74</v>
      </c>
      <c r="BE164" t="s">
        <v>2032</v>
      </c>
      <c r="BF164" t="str">
        <f>HYPERLINK("http://dx.doi.org/10.1017/S0954102091000160","http://dx.doi.org/10.1017/S0954102091000160")</f>
        <v>http://dx.doi.org/10.1017/S0954102091000160</v>
      </c>
      <c r="BG164" t="s">
        <v>74</v>
      </c>
      <c r="BH164" t="s">
        <v>74</v>
      </c>
      <c r="BI164">
        <v>1</v>
      </c>
      <c r="BJ164" t="s">
        <v>255</v>
      </c>
      <c r="BK164" t="s">
        <v>97</v>
      </c>
      <c r="BL164" t="s">
        <v>256</v>
      </c>
      <c r="BM164" t="s">
        <v>2033</v>
      </c>
      <c r="BN164" t="s">
        <v>74</v>
      </c>
      <c r="BO164" t="s">
        <v>147</v>
      </c>
      <c r="BP164" t="s">
        <v>74</v>
      </c>
      <c r="BQ164" t="s">
        <v>74</v>
      </c>
      <c r="BR164" t="s">
        <v>100</v>
      </c>
      <c r="BS164" t="s">
        <v>2034</v>
      </c>
      <c r="BT164" t="str">
        <f>HYPERLINK("https%3A%2F%2Fwww.webofscience.com%2Fwos%2Fwoscc%2Ffull-record%2FWOS:A1991FR41900001","View Full Record in Web of Science")</f>
        <v>View Full Record in Web of Science</v>
      </c>
    </row>
    <row r="165" spans="1:72" x14ac:dyDescent="0.15">
      <c r="A165" t="s">
        <v>72</v>
      </c>
      <c r="B165" t="s">
        <v>2035</v>
      </c>
      <c r="C165" t="s">
        <v>74</v>
      </c>
      <c r="D165" t="s">
        <v>74</v>
      </c>
      <c r="E165" t="s">
        <v>74</v>
      </c>
      <c r="F165" t="s">
        <v>2035</v>
      </c>
      <c r="G165" t="s">
        <v>74</v>
      </c>
      <c r="H165" t="s">
        <v>74</v>
      </c>
      <c r="I165" t="s">
        <v>2036</v>
      </c>
      <c r="J165" t="s">
        <v>247</v>
      </c>
      <c r="K165" t="s">
        <v>74</v>
      </c>
      <c r="L165" t="s">
        <v>74</v>
      </c>
      <c r="M165" t="s">
        <v>77</v>
      </c>
      <c r="N165" t="s">
        <v>261</v>
      </c>
      <c r="O165" t="s">
        <v>74</v>
      </c>
      <c r="P165" t="s">
        <v>74</v>
      </c>
      <c r="Q165" t="s">
        <v>74</v>
      </c>
      <c r="R165" t="s">
        <v>74</v>
      </c>
      <c r="S165" t="s">
        <v>74</v>
      </c>
      <c r="T165" t="s">
        <v>2037</v>
      </c>
      <c r="U165" t="s">
        <v>74</v>
      </c>
      <c r="V165" t="s">
        <v>2038</v>
      </c>
      <c r="W165" t="s">
        <v>74</v>
      </c>
      <c r="X165" t="s">
        <v>74</v>
      </c>
      <c r="Y165" t="s">
        <v>965</v>
      </c>
      <c r="Z165" t="s">
        <v>74</v>
      </c>
      <c r="AA165" t="s">
        <v>74</v>
      </c>
      <c r="AB165" t="s">
        <v>74</v>
      </c>
      <c r="AC165" t="s">
        <v>74</v>
      </c>
      <c r="AD165" t="s">
        <v>74</v>
      </c>
      <c r="AE165" t="s">
        <v>74</v>
      </c>
      <c r="AF165" t="s">
        <v>74</v>
      </c>
      <c r="AG165">
        <v>0</v>
      </c>
      <c r="AH165">
        <v>214</v>
      </c>
      <c r="AI165">
        <v>228</v>
      </c>
      <c r="AJ165">
        <v>1</v>
      </c>
      <c r="AK165">
        <v>18</v>
      </c>
      <c r="AL165" t="s">
        <v>248</v>
      </c>
      <c r="AM165" t="s">
        <v>249</v>
      </c>
      <c r="AN165" t="s">
        <v>250</v>
      </c>
      <c r="AO165" t="s">
        <v>251</v>
      </c>
      <c r="AP165" t="s">
        <v>74</v>
      </c>
      <c r="AQ165" t="s">
        <v>74</v>
      </c>
      <c r="AR165" t="s">
        <v>252</v>
      </c>
      <c r="AS165" t="s">
        <v>253</v>
      </c>
      <c r="AT165" t="s">
        <v>2011</v>
      </c>
      <c r="AU165">
        <v>1991</v>
      </c>
      <c r="AV165">
        <v>3</v>
      </c>
      <c r="AW165">
        <v>2</v>
      </c>
      <c r="AX165" t="s">
        <v>74</v>
      </c>
      <c r="AY165" t="s">
        <v>74</v>
      </c>
      <c r="AZ165" t="s">
        <v>74</v>
      </c>
      <c r="BA165" t="s">
        <v>74</v>
      </c>
      <c r="BB165">
        <v>125</v>
      </c>
      <c r="BC165">
        <v>150</v>
      </c>
      <c r="BD165" t="s">
        <v>74</v>
      </c>
      <c r="BE165" t="s">
        <v>2039</v>
      </c>
      <c r="BF165" t="str">
        <f>HYPERLINK("http://dx.doi.org/10.1017/S0954102091000172","http://dx.doi.org/10.1017/S0954102091000172")</f>
        <v>http://dx.doi.org/10.1017/S0954102091000172</v>
      </c>
      <c r="BG165" t="s">
        <v>74</v>
      </c>
      <c r="BH165" t="s">
        <v>74</v>
      </c>
      <c r="BI165">
        <v>26</v>
      </c>
      <c r="BJ165" t="s">
        <v>255</v>
      </c>
      <c r="BK165" t="s">
        <v>97</v>
      </c>
      <c r="BL165" t="s">
        <v>256</v>
      </c>
      <c r="BM165" t="s">
        <v>2033</v>
      </c>
      <c r="BN165" t="s">
        <v>74</v>
      </c>
      <c r="BO165" t="s">
        <v>74</v>
      </c>
      <c r="BP165" t="s">
        <v>74</v>
      </c>
      <c r="BQ165" t="s">
        <v>74</v>
      </c>
      <c r="BR165" t="s">
        <v>100</v>
      </c>
      <c r="BS165" t="s">
        <v>2040</v>
      </c>
      <c r="BT165" t="str">
        <f>HYPERLINK("https%3A%2F%2Fwww.webofscience.com%2Fwos%2Fwoscc%2Ffull-record%2FWOS:A1991FR41900002","View Full Record in Web of Science")</f>
        <v>View Full Record in Web of Science</v>
      </c>
    </row>
    <row r="166" spans="1:72" x14ac:dyDescent="0.15">
      <c r="A166" t="s">
        <v>72</v>
      </c>
      <c r="B166" t="s">
        <v>2041</v>
      </c>
      <c r="C166" t="s">
        <v>74</v>
      </c>
      <c r="D166" t="s">
        <v>74</v>
      </c>
      <c r="E166" t="s">
        <v>74</v>
      </c>
      <c r="F166" t="s">
        <v>2041</v>
      </c>
      <c r="G166" t="s">
        <v>74</v>
      </c>
      <c r="H166" t="s">
        <v>74</v>
      </c>
      <c r="I166" t="s">
        <v>2042</v>
      </c>
      <c r="J166" t="s">
        <v>247</v>
      </c>
      <c r="K166" t="s">
        <v>74</v>
      </c>
      <c r="L166" t="s">
        <v>74</v>
      </c>
      <c r="M166" t="s">
        <v>77</v>
      </c>
      <c r="N166" t="s">
        <v>78</v>
      </c>
      <c r="O166" t="s">
        <v>74</v>
      </c>
      <c r="P166" t="s">
        <v>74</v>
      </c>
      <c r="Q166" t="s">
        <v>74</v>
      </c>
      <c r="R166" t="s">
        <v>74</v>
      </c>
      <c r="S166" t="s">
        <v>74</v>
      </c>
      <c r="T166" t="s">
        <v>2043</v>
      </c>
      <c r="U166" t="s">
        <v>74</v>
      </c>
      <c r="V166" t="s">
        <v>2044</v>
      </c>
      <c r="W166" t="s">
        <v>74</v>
      </c>
      <c r="X166" t="s">
        <v>74</v>
      </c>
      <c r="Y166" t="s">
        <v>2045</v>
      </c>
      <c r="Z166" t="s">
        <v>74</v>
      </c>
      <c r="AA166" t="s">
        <v>74</v>
      </c>
      <c r="AB166" t="s">
        <v>74</v>
      </c>
      <c r="AC166" t="s">
        <v>74</v>
      </c>
      <c r="AD166" t="s">
        <v>74</v>
      </c>
      <c r="AE166" t="s">
        <v>74</v>
      </c>
      <c r="AF166" t="s">
        <v>74</v>
      </c>
      <c r="AG166">
        <v>0</v>
      </c>
      <c r="AH166">
        <v>42</v>
      </c>
      <c r="AI166">
        <v>44</v>
      </c>
      <c r="AJ166">
        <v>0</v>
      </c>
      <c r="AK166">
        <v>3</v>
      </c>
      <c r="AL166" t="s">
        <v>248</v>
      </c>
      <c r="AM166" t="s">
        <v>249</v>
      </c>
      <c r="AN166" t="s">
        <v>250</v>
      </c>
      <c r="AO166" t="s">
        <v>251</v>
      </c>
      <c r="AP166" t="s">
        <v>74</v>
      </c>
      <c r="AQ166" t="s">
        <v>74</v>
      </c>
      <c r="AR166" t="s">
        <v>252</v>
      </c>
      <c r="AS166" t="s">
        <v>253</v>
      </c>
      <c r="AT166" t="s">
        <v>2011</v>
      </c>
      <c r="AU166">
        <v>1991</v>
      </c>
      <c r="AV166">
        <v>3</v>
      </c>
      <c r="AW166">
        <v>2</v>
      </c>
      <c r="AX166" t="s">
        <v>74</v>
      </c>
      <c r="AY166" t="s">
        <v>74</v>
      </c>
      <c r="AZ166" t="s">
        <v>74</v>
      </c>
      <c r="BA166" t="s">
        <v>74</v>
      </c>
      <c r="BB166">
        <v>151</v>
      </c>
      <c r="BC166">
        <v>157</v>
      </c>
      <c r="BD166" t="s">
        <v>74</v>
      </c>
      <c r="BE166" t="s">
        <v>2046</v>
      </c>
      <c r="BF166" t="str">
        <f>HYPERLINK("http://dx.doi.org/10.1017/S0954102091000184","http://dx.doi.org/10.1017/S0954102091000184")</f>
        <v>http://dx.doi.org/10.1017/S0954102091000184</v>
      </c>
      <c r="BG166" t="s">
        <v>74</v>
      </c>
      <c r="BH166" t="s">
        <v>74</v>
      </c>
      <c r="BI166">
        <v>7</v>
      </c>
      <c r="BJ166" t="s">
        <v>255</v>
      </c>
      <c r="BK166" t="s">
        <v>97</v>
      </c>
      <c r="BL166" t="s">
        <v>256</v>
      </c>
      <c r="BM166" t="s">
        <v>2033</v>
      </c>
      <c r="BN166" t="s">
        <v>74</v>
      </c>
      <c r="BO166" t="s">
        <v>74</v>
      </c>
      <c r="BP166" t="s">
        <v>74</v>
      </c>
      <c r="BQ166" t="s">
        <v>74</v>
      </c>
      <c r="BR166" t="s">
        <v>100</v>
      </c>
      <c r="BS166" t="s">
        <v>2047</v>
      </c>
      <c r="BT166" t="str">
        <f>HYPERLINK("https%3A%2F%2Fwww.webofscience.com%2Fwos%2Fwoscc%2Ffull-record%2FWOS:A1991FR41900003","View Full Record in Web of Science")</f>
        <v>View Full Record in Web of Science</v>
      </c>
    </row>
    <row r="167" spans="1:72" x14ac:dyDescent="0.15">
      <c r="A167" t="s">
        <v>72</v>
      </c>
      <c r="B167" t="s">
        <v>2048</v>
      </c>
      <c r="C167" t="s">
        <v>74</v>
      </c>
      <c r="D167" t="s">
        <v>74</v>
      </c>
      <c r="E167" t="s">
        <v>74</v>
      </c>
      <c r="F167" t="s">
        <v>2048</v>
      </c>
      <c r="G167" t="s">
        <v>74</v>
      </c>
      <c r="H167" t="s">
        <v>74</v>
      </c>
      <c r="I167" t="s">
        <v>2049</v>
      </c>
      <c r="J167" t="s">
        <v>247</v>
      </c>
      <c r="K167" t="s">
        <v>74</v>
      </c>
      <c r="L167" t="s">
        <v>74</v>
      </c>
      <c r="M167" t="s">
        <v>77</v>
      </c>
      <c r="N167" t="s">
        <v>78</v>
      </c>
      <c r="O167" t="s">
        <v>74</v>
      </c>
      <c r="P167" t="s">
        <v>74</v>
      </c>
      <c r="Q167" t="s">
        <v>74</v>
      </c>
      <c r="R167" t="s">
        <v>74</v>
      </c>
      <c r="S167" t="s">
        <v>74</v>
      </c>
      <c r="T167" t="s">
        <v>2050</v>
      </c>
      <c r="U167" t="s">
        <v>74</v>
      </c>
      <c r="V167" t="s">
        <v>2051</v>
      </c>
      <c r="W167" t="s">
        <v>74</v>
      </c>
      <c r="X167" t="s">
        <v>74</v>
      </c>
      <c r="Y167" t="s">
        <v>2052</v>
      </c>
      <c r="Z167" t="s">
        <v>74</v>
      </c>
      <c r="AA167" t="s">
        <v>74</v>
      </c>
      <c r="AB167" t="s">
        <v>74</v>
      </c>
      <c r="AC167" t="s">
        <v>74</v>
      </c>
      <c r="AD167" t="s">
        <v>74</v>
      </c>
      <c r="AE167" t="s">
        <v>74</v>
      </c>
      <c r="AF167" t="s">
        <v>74</v>
      </c>
      <c r="AG167">
        <v>0</v>
      </c>
      <c r="AH167">
        <v>6</v>
      </c>
      <c r="AI167">
        <v>8</v>
      </c>
      <c r="AJ167">
        <v>0</v>
      </c>
      <c r="AK167">
        <v>2</v>
      </c>
      <c r="AL167" t="s">
        <v>248</v>
      </c>
      <c r="AM167" t="s">
        <v>249</v>
      </c>
      <c r="AN167" t="s">
        <v>250</v>
      </c>
      <c r="AO167" t="s">
        <v>251</v>
      </c>
      <c r="AP167" t="s">
        <v>74</v>
      </c>
      <c r="AQ167" t="s">
        <v>74</v>
      </c>
      <c r="AR167" t="s">
        <v>252</v>
      </c>
      <c r="AS167" t="s">
        <v>253</v>
      </c>
      <c r="AT167" t="s">
        <v>2011</v>
      </c>
      <c r="AU167">
        <v>1991</v>
      </c>
      <c r="AV167">
        <v>3</v>
      </c>
      <c r="AW167">
        <v>2</v>
      </c>
      <c r="AX167" t="s">
        <v>74</v>
      </c>
      <c r="AY167" t="s">
        <v>74</v>
      </c>
      <c r="AZ167" t="s">
        <v>74</v>
      </c>
      <c r="BA167" t="s">
        <v>74</v>
      </c>
      <c r="BB167">
        <v>159</v>
      </c>
      <c r="BC167">
        <v>166</v>
      </c>
      <c r="BD167" t="s">
        <v>74</v>
      </c>
      <c r="BE167" t="s">
        <v>2053</v>
      </c>
      <c r="BF167" t="str">
        <f>HYPERLINK("http://dx.doi.org/10.1017/S0954102091000196","http://dx.doi.org/10.1017/S0954102091000196")</f>
        <v>http://dx.doi.org/10.1017/S0954102091000196</v>
      </c>
      <c r="BG167" t="s">
        <v>74</v>
      </c>
      <c r="BH167" t="s">
        <v>74</v>
      </c>
      <c r="BI167">
        <v>8</v>
      </c>
      <c r="BJ167" t="s">
        <v>255</v>
      </c>
      <c r="BK167" t="s">
        <v>97</v>
      </c>
      <c r="BL167" t="s">
        <v>256</v>
      </c>
      <c r="BM167" t="s">
        <v>2033</v>
      </c>
      <c r="BN167" t="s">
        <v>74</v>
      </c>
      <c r="BO167" t="s">
        <v>74</v>
      </c>
      <c r="BP167" t="s">
        <v>74</v>
      </c>
      <c r="BQ167" t="s">
        <v>74</v>
      </c>
      <c r="BR167" t="s">
        <v>100</v>
      </c>
      <c r="BS167" t="s">
        <v>2054</v>
      </c>
      <c r="BT167" t="str">
        <f>HYPERLINK("https%3A%2F%2Fwww.webofscience.com%2Fwos%2Fwoscc%2Ffull-record%2FWOS:A1991FR41900004","View Full Record in Web of Science")</f>
        <v>View Full Record in Web of Science</v>
      </c>
    </row>
    <row r="168" spans="1:72" x14ac:dyDescent="0.15">
      <c r="A168" t="s">
        <v>72</v>
      </c>
      <c r="B168" t="s">
        <v>2055</v>
      </c>
      <c r="C168" t="s">
        <v>74</v>
      </c>
      <c r="D168" t="s">
        <v>74</v>
      </c>
      <c r="E168" t="s">
        <v>74</v>
      </c>
      <c r="F168" t="s">
        <v>2055</v>
      </c>
      <c r="G168" t="s">
        <v>74</v>
      </c>
      <c r="H168" t="s">
        <v>74</v>
      </c>
      <c r="I168" t="s">
        <v>2056</v>
      </c>
      <c r="J168" t="s">
        <v>247</v>
      </c>
      <c r="K168" t="s">
        <v>74</v>
      </c>
      <c r="L168" t="s">
        <v>74</v>
      </c>
      <c r="M168" t="s">
        <v>77</v>
      </c>
      <c r="N168" t="s">
        <v>78</v>
      </c>
      <c r="O168" t="s">
        <v>74</v>
      </c>
      <c r="P168" t="s">
        <v>74</v>
      </c>
      <c r="Q168" t="s">
        <v>74</v>
      </c>
      <c r="R168" t="s">
        <v>74</v>
      </c>
      <c r="S168" t="s">
        <v>74</v>
      </c>
      <c r="T168" t="s">
        <v>2057</v>
      </c>
      <c r="U168" t="s">
        <v>74</v>
      </c>
      <c r="V168" t="s">
        <v>2058</v>
      </c>
      <c r="W168" t="s">
        <v>74</v>
      </c>
      <c r="X168" t="s">
        <v>74</v>
      </c>
      <c r="Y168" t="s">
        <v>2059</v>
      </c>
      <c r="Z168" t="s">
        <v>74</v>
      </c>
      <c r="AA168" t="s">
        <v>74</v>
      </c>
      <c r="AB168" t="s">
        <v>74</v>
      </c>
      <c r="AC168" t="s">
        <v>74</v>
      </c>
      <c r="AD168" t="s">
        <v>74</v>
      </c>
      <c r="AE168" t="s">
        <v>74</v>
      </c>
      <c r="AF168" t="s">
        <v>74</v>
      </c>
      <c r="AG168">
        <v>0</v>
      </c>
      <c r="AH168">
        <v>32</v>
      </c>
      <c r="AI168">
        <v>39</v>
      </c>
      <c r="AJ168">
        <v>0</v>
      </c>
      <c r="AK168">
        <v>5</v>
      </c>
      <c r="AL168" t="s">
        <v>248</v>
      </c>
      <c r="AM168" t="s">
        <v>249</v>
      </c>
      <c r="AN168" t="s">
        <v>250</v>
      </c>
      <c r="AO168" t="s">
        <v>251</v>
      </c>
      <c r="AP168" t="s">
        <v>74</v>
      </c>
      <c r="AQ168" t="s">
        <v>74</v>
      </c>
      <c r="AR168" t="s">
        <v>252</v>
      </c>
      <c r="AS168" t="s">
        <v>253</v>
      </c>
      <c r="AT168" t="s">
        <v>2011</v>
      </c>
      <c r="AU168">
        <v>1991</v>
      </c>
      <c r="AV168">
        <v>3</v>
      </c>
      <c r="AW168">
        <v>2</v>
      </c>
      <c r="AX168" t="s">
        <v>74</v>
      </c>
      <c r="AY168" t="s">
        <v>74</v>
      </c>
      <c r="AZ168" t="s">
        <v>74</v>
      </c>
      <c r="BA168" t="s">
        <v>74</v>
      </c>
      <c r="BB168">
        <v>167</v>
      </c>
      <c r="BC168">
        <v>180</v>
      </c>
      <c r="BD168" t="s">
        <v>74</v>
      </c>
      <c r="BE168" t="s">
        <v>2060</v>
      </c>
      <c r="BF168" t="str">
        <f>HYPERLINK("http://dx.doi.org/10.1017/S0954102091000202","http://dx.doi.org/10.1017/S0954102091000202")</f>
        <v>http://dx.doi.org/10.1017/S0954102091000202</v>
      </c>
      <c r="BG168" t="s">
        <v>74</v>
      </c>
      <c r="BH168" t="s">
        <v>74</v>
      </c>
      <c r="BI168">
        <v>14</v>
      </c>
      <c r="BJ168" t="s">
        <v>255</v>
      </c>
      <c r="BK168" t="s">
        <v>97</v>
      </c>
      <c r="BL168" t="s">
        <v>256</v>
      </c>
      <c r="BM168" t="s">
        <v>2033</v>
      </c>
      <c r="BN168" t="s">
        <v>74</v>
      </c>
      <c r="BO168" t="s">
        <v>74</v>
      </c>
      <c r="BP168" t="s">
        <v>74</v>
      </c>
      <c r="BQ168" t="s">
        <v>74</v>
      </c>
      <c r="BR168" t="s">
        <v>100</v>
      </c>
      <c r="BS168" t="s">
        <v>2061</v>
      </c>
      <c r="BT168" t="str">
        <f>HYPERLINK("https%3A%2F%2Fwww.webofscience.com%2Fwos%2Fwoscc%2Ffull-record%2FWOS:A1991FR41900005","View Full Record in Web of Science")</f>
        <v>View Full Record in Web of Science</v>
      </c>
    </row>
    <row r="169" spans="1:72" x14ac:dyDescent="0.15">
      <c r="A169" t="s">
        <v>72</v>
      </c>
      <c r="B169" t="s">
        <v>2062</v>
      </c>
      <c r="C169" t="s">
        <v>74</v>
      </c>
      <c r="D169" t="s">
        <v>74</v>
      </c>
      <c r="E169" t="s">
        <v>74</v>
      </c>
      <c r="F169" t="s">
        <v>2062</v>
      </c>
      <c r="G169" t="s">
        <v>74</v>
      </c>
      <c r="H169" t="s">
        <v>74</v>
      </c>
      <c r="I169" t="s">
        <v>2063</v>
      </c>
      <c r="J169" t="s">
        <v>247</v>
      </c>
      <c r="K169" t="s">
        <v>74</v>
      </c>
      <c r="L169" t="s">
        <v>74</v>
      </c>
      <c r="M169" t="s">
        <v>77</v>
      </c>
      <c r="N169" t="s">
        <v>78</v>
      </c>
      <c r="O169" t="s">
        <v>74</v>
      </c>
      <c r="P169" t="s">
        <v>74</v>
      </c>
      <c r="Q169" t="s">
        <v>74</v>
      </c>
      <c r="R169" t="s">
        <v>74</v>
      </c>
      <c r="S169" t="s">
        <v>74</v>
      </c>
      <c r="T169" t="s">
        <v>2064</v>
      </c>
      <c r="U169" t="s">
        <v>74</v>
      </c>
      <c r="V169" t="s">
        <v>2065</v>
      </c>
      <c r="W169" t="s">
        <v>74</v>
      </c>
      <c r="X169" t="s">
        <v>74</v>
      </c>
      <c r="Y169" t="s">
        <v>2066</v>
      </c>
      <c r="Z169" t="s">
        <v>74</v>
      </c>
      <c r="AA169" t="s">
        <v>74</v>
      </c>
      <c r="AB169" t="s">
        <v>74</v>
      </c>
      <c r="AC169" t="s">
        <v>74</v>
      </c>
      <c r="AD169" t="s">
        <v>74</v>
      </c>
      <c r="AE169" t="s">
        <v>74</v>
      </c>
      <c r="AF169" t="s">
        <v>74</v>
      </c>
      <c r="AG169">
        <v>0</v>
      </c>
      <c r="AH169">
        <v>73</v>
      </c>
      <c r="AI169">
        <v>83</v>
      </c>
      <c r="AJ169">
        <v>1</v>
      </c>
      <c r="AK169">
        <v>18</v>
      </c>
      <c r="AL169" t="s">
        <v>248</v>
      </c>
      <c r="AM169" t="s">
        <v>249</v>
      </c>
      <c r="AN169" t="s">
        <v>250</v>
      </c>
      <c r="AO169" t="s">
        <v>251</v>
      </c>
      <c r="AP169" t="s">
        <v>74</v>
      </c>
      <c r="AQ169" t="s">
        <v>74</v>
      </c>
      <c r="AR169" t="s">
        <v>252</v>
      </c>
      <c r="AS169" t="s">
        <v>253</v>
      </c>
      <c r="AT169" t="s">
        <v>2011</v>
      </c>
      <c r="AU169">
        <v>1991</v>
      </c>
      <c r="AV169">
        <v>3</v>
      </c>
      <c r="AW169">
        <v>2</v>
      </c>
      <c r="AX169" t="s">
        <v>74</v>
      </c>
      <c r="AY169" t="s">
        <v>74</v>
      </c>
      <c r="AZ169" t="s">
        <v>74</v>
      </c>
      <c r="BA169" t="s">
        <v>74</v>
      </c>
      <c r="BB169">
        <v>181</v>
      </c>
      <c r="BC169">
        <v>186</v>
      </c>
      <c r="BD169" t="s">
        <v>74</v>
      </c>
      <c r="BE169" t="s">
        <v>2067</v>
      </c>
      <c r="BF169" t="str">
        <f>HYPERLINK("http://dx.doi.org/10.1017/S0954102091000214","http://dx.doi.org/10.1017/S0954102091000214")</f>
        <v>http://dx.doi.org/10.1017/S0954102091000214</v>
      </c>
      <c r="BG169" t="s">
        <v>74</v>
      </c>
      <c r="BH169" t="s">
        <v>74</v>
      </c>
      <c r="BI169">
        <v>6</v>
      </c>
      <c r="BJ169" t="s">
        <v>255</v>
      </c>
      <c r="BK169" t="s">
        <v>97</v>
      </c>
      <c r="BL169" t="s">
        <v>256</v>
      </c>
      <c r="BM169" t="s">
        <v>2033</v>
      </c>
      <c r="BN169" t="s">
        <v>74</v>
      </c>
      <c r="BO169" t="s">
        <v>74</v>
      </c>
      <c r="BP169" t="s">
        <v>74</v>
      </c>
      <c r="BQ169" t="s">
        <v>74</v>
      </c>
      <c r="BR169" t="s">
        <v>100</v>
      </c>
      <c r="BS169" t="s">
        <v>2068</v>
      </c>
      <c r="BT169" t="str">
        <f>HYPERLINK("https%3A%2F%2Fwww.webofscience.com%2Fwos%2Fwoscc%2Ffull-record%2FWOS:A1991FR41900006","View Full Record in Web of Science")</f>
        <v>View Full Record in Web of Science</v>
      </c>
    </row>
    <row r="170" spans="1:72" x14ac:dyDescent="0.15">
      <c r="A170" t="s">
        <v>72</v>
      </c>
      <c r="B170" t="s">
        <v>2069</v>
      </c>
      <c r="C170" t="s">
        <v>74</v>
      </c>
      <c r="D170" t="s">
        <v>74</v>
      </c>
      <c r="E170" t="s">
        <v>74</v>
      </c>
      <c r="F170" t="s">
        <v>2069</v>
      </c>
      <c r="G170" t="s">
        <v>74</v>
      </c>
      <c r="H170" t="s">
        <v>74</v>
      </c>
      <c r="I170" t="s">
        <v>2070</v>
      </c>
      <c r="J170" t="s">
        <v>247</v>
      </c>
      <c r="K170" t="s">
        <v>74</v>
      </c>
      <c r="L170" t="s">
        <v>74</v>
      </c>
      <c r="M170" t="s">
        <v>77</v>
      </c>
      <c r="N170" t="s">
        <v>78</v>
      </c>
      <c r="O170" t="s">
        <v>74</v>
      </c>
      <c r="P170" t="s">
        <v>74</v>
      </c>
      <c r="Q170" t="s">
        <v>74</v>
      </c>
      <c r="R170" t="s">
        <v>74</v>
      </c>
      <c r="S170" t="s">
        <v>74</v>
      </c>
      <c r="T170" t="s">
        <v>2071</v>
      </c>
      <c r="U170" t="s">
        <v>74</v>
      </c>
      <c r="V170" t="s">
        <v>2072</v>
      </c>
      <c r="W170" t="s">
        <v>74</v>
      </c>
      <c r="X170" t="s">
        <v>74</v>
      </c>
      <c r="Y170" t="s">
        <v>2073</v>
      </c>
      <c r="Z170" t="s">
        <v>74</v>
      </c>
      <c r="AA170" t="s">
        <v>74</v>
      </c>
      <c r="AB170" t="s">
        <v>74</v>
      </c>
      <c r="AC170" t="s">
        <v>74</v>
      </c>
      <c r="AD170" t="s">
        <v>74</v>
      </c>
      <c r="AE170" t="s">
        <v>74</v>
      </c>
      <c r="AF170" t="s">
        <v>74</v>
      </c>
      <c r="AG170">
        <v>0</v>
      </c>
      <c r="AH170">
        <v>14</v>
      </c>
      <c r="AI170">
        <v>14</v>
      </c>
      <c r="AJ170">
        <v>0</v>
      </c>
      <c r="AK170">
        <v>3</v>
      </c>
      <c r="AL170" t="s">
        <v>248</v>
      </c>
      <c r="AM170" t="s">
        <v>249</v>
      </c>
      <c r="AN170" t="s">
        <v>250</v>
      </c>
      <c r="AO170" t="s">
        <v>251</v>
      </c>
      <c r="AP170" t="s">
        <v>74</v>
      </c>
      <c r="AQ170" t="s">
        <v>74</v>
      </c>
      <c r="AR170" t="s">
        <v>252</v>
      </c>
      <c r="AS170" t="s">
        <v>253</v>
      </c>
      <c r="AT170" t="s">
        <v>2011</v>
      </c>
      <c r="AU170">
        <v>1991</v>
      </c>
      <c r="AV170">
        <v>3</v>
      </c>
      <c r="AW170">
        <v>2</v>
      </c>
      <c r="AX170" t="s">
        <v>74</v>
      </c>
      <c r="AY170" t="s">
        <v>74</v>
      </c>
      <c r="AZ170" t="s">
        <v>74</v>
      </c>
      <c r="BA170" t="s">
        <v>74</v>
      </c>
      <c r="BB170">
        <v>187</v>
      </c>
      <c r="BC170">
        <v>195</v>
      </c>
      <c r="BD170" t="s">
        <v>74</v>
      </c>
      <c r="BE170" t="s">
        <v>2074</v>
      </c>
      <c r="BF170" t="str">
        <f>HYPERLINK("http://dx.doi.org/10.1017/S0954102091000226","http://dx.doi.org/10.1017/S0954102091000226")</f>
        <v>http://dx.doi.org/10.1017/S0954102091000226</v>
      </c>
      <c r="BG170" t="s">
        <v>74</v>
      </c>
      <c r="BH170" t="s">
        <v>74</v>
      </c>
      <c r="BI170">
        <v>9</v>
      </c>
      <c r="BJ170" t="s">
        <v>255</v>
      </c>
      <c r="BK170" t="s">
        <v>97</v>
      </c>
      <c r="BL170" t="s">
        <v>256</v>
      </c>
      <c r="BM170" t="s">
        <v>2033</v>
      </c>
      <c r="BN170" t="s">
        <v>74</v>
      </c>
      <c r="BO170" t="s">
        <v>74</v>
      </c>
      <c r="BP170" t="s">
        <v>74</v>
      </c>
      <c r="BQ170" t="s">
        <v>74</v>
      </c>
      <c r="BR170" t="s">
        <v>100</v>
      </c>
      <c r="BS170" t="s">
        <v>2075</v>
      </c>
      <c r="BT170" t="str">
        <f>HYPERLINK("https%3A%2F%2Fwww.webofscience.com%2Fwos%2Fwoscc%2Ffull-record%2FWOS:A1991FR41900007","View Full Record in Web of Science")</f>
        <v>View Full Record in Web of Science</v>
      </c>
    </row>
    <row r="171" spans="1:72" x14ac:dyDescent="0.15">
      <c r="A171" t="s">
        <v>72</v>
      </c>
      <c r="B171" t="s">
        <v>2076</v>
      </c>
      <c r="C171" t="s">
        <v>74</v>
      </c>
      <c r="D171" t="s">
        <v>74</v>
      </c>
      <c r="E171" t="s">
        <v>74</v>
      </c>
      <c r="F171" t="s">
        <v>2076</v>
      </c>
      <c r="G171" t="s">
        <v>74</v>
      </c>
      <c r="H171" t="s">
        <v>74</v>
      </c>
      <c r="I171" t="s">
        <v>2077</v>
      </c>
      <c r="J171" t="s">
        <v>247</v>
      </c>
      <c r="K171" t="s">
        <v>74</v>
      </c>
      <c r="L171" t="s">
        <v>74</v>
      </c>
      <c r="M171" t="s">
        <v>77</v>
      </c>
      <c r="N171" t="s">
        <v>78</v>
      </c>
      <c r="O171" t="s">
        <v>74</v>
      </c>
      <c r="P171" t="s">
        <v>74</v>
      </c>
      <c r="Q171" t="s">
        <v>74</v>
      </c>
      <c r="R171" t="s">
        <v>74</v>
      </c>
      <c r="S171" t="s">
        <v>74</v>
      </c>
      <c r="T171" t="s">
        <v>2078</v>
      </c>
      <c r="U171" t="s">
        <v>74</v>
      </c>
      <c r="V171" t="s">
        <v>2079</v>
      </c>
      <c r="W171" t="s">
        <v>74</v>
      </c>
      <c r="X171" t="s">
        <v>74</v>
      </c>
      <c r="Y171" t="s">
        <v>2080</v>
      </c>
      <c r="Z171" t="s">
        <v>74</v>
      </c>
      <c r="AA171" t="s">
        <v>2081</v>
      </c>
      <c r="AB171" t="s">
        <v>2082</v>
      </c>
      <c r="AC171" t="s">
        <v>74</v>
      </c>
      <c r="AD171" t="s">
        <v>74</v>
      </c>
      <c r="AE171" t="s">
        <v>74</v>
      </c>
      <c r="AF171" t="s">
        <v>74</v>
      </c>
      <c r="AG171">
        <v>0</v>
      </c>
      <c r="AH171">
        <v>22</v>
      </c>
      <c r="AI171">
        <v>23</v>
      </c>
      <c r="AJ171">
        <v>0</v>
      </c>
      <c r="AK171">
        <v>2</v>
      </c>
      <c r="AL171" t="s">
        <v>248</v>
      </c>
      <c r="AM171" t="s">
        <v>249</v>
      </c>
      <c r="AN171" t="s">
        <v>250</v>
      </c>
      <c r="AO171" t="s">
        <v>251</v>
      </c>
      <c r="AP171" t="s">
        <v>74</v>
      </c>
      <c r="AQ171" t="s">
        <v>74</v>
      </c>
      <c r="AR171" t="s">
        <v>252</v>
      </c>
      <c r="AS171" t="s">
        <v>253</v>
      </c>
      <c r="AT171" t="s">
        <v>2011</v>
      </c>
      <c r="AU171">
        <v>1991</v>
      </c>
      <c r="AV171">
        <v>3</v>
      </c>
      <c r="AW171">
        <v>2</v>
      </c>
      <c r="AX171" t="s">
        <v>74</v>
      </c>
      <c r="AY171" t="s">
        <v>74</v>
      </c>
      <c r="AZ171" t="s">
        <v>74</v>
      </c>
      <c r="BA171" t="s">
        <v>74</v>
      </c>
      <c r="BB171">
        <v>197</v>
      </c>
      <c r="BC171">
        <v>204</v>
      </c>
      <c r="BD171" t="s">
        <v>74</v>
      </c>
      <c r="BE171" t="s">
        <v>2083</v>
      </c>
      <c r="BF171" t="str">
        <f>HYPERLINK("http://dx.doi.org/10.1017/S0954102091000238","http://dx.doi.org/10.1017/S0954102091000238")</f>
        <v>http://dx.doi.org/10.1017/S0954102091000238</v>
      </c>
      <c r="BG171" t="s">
        <v>74</v>
      </c>
      <c r="BH171" t="s">
        <v>74</v>
      </c>
      <c r="BI171">
        <v>8</v>
      </c>
      <c r="BJ171" t="s">
        <v>255</v>
      </c>
      <c r="BK171" t="s">
        <v>97</v>
      </c>
      <c r="BL171" t="s">
        <v>256</v>
      </c>
      <c r="BM171" t="s">
        <v>2033</v>
      </c>
      <c r="BN171" t="s">
        <v>74</v>
      </c>
      <c r="BO171" t="s">
        <v>74</v>
      </c>
      <c r="BP171" t="s">
        <v>74</v>
      </c>
      <c r="BQ171" t="s">
        <v>74</v>
      </c>
      <c r="BR171" t="s">
        <v>100</v>
      </c>
      <c r="BS171" t="s">
        <v>2084</v>
      </c>
      <c r="BT171" t="str">
        <f>HYPERLINK("https%3A%2F%2Fwww.webofscience.com%2Fwos%2Fwoscc%2Ffull-record%2FWOS:A1991FR41900008","View Full Record in Web of Science")</f>
        <v>View Full Record in Web of Science</v>
      </c>
    </row>
    <row r="172" spans="1:72" x14ac:dyDescent="0.15">
      <c r="A172" t="s">
        <v>72</v>
      </c>
      <c r="B172" t="s">
        <v>2085</v>
      </c>
      <c r="C172" t="s">
        <v>74</v>
      </c>
      <c r="D172" t="s">
        <v>74</v>
      </c>
      <c r="E172" t="s">
        <v>74</v>
      </c>
      <c r="F172" t="s">
        <v>2085</v>
      </c>
      <c r="G172" t="s">
        <v>74</v>
      </c>
      <c r="H172" t="s">
        <v>74</v>
      </c>
      <c r="I172" t="s">
        <v>2086</v>
      </c>
      <c r="J172" t="s">
        <v>247</v>
      </c>
      <c r="K172" t="s">
        <v>74</v>
      </c>
      <c r="L172" t="s">
        <v>74</v>
      </c>
      <c r="M172" t="s">
        <v>77</v>
      </c>
      <c r="N172" t="s">
        <v>78</v>
      </c>
      <c r="O172" t="s">
        <v>74</v>
      </c>
      <c r="P172" t="s">
        <v>74</v>
      </c>
      <c r="Q172" t="s">
        <v>74</v>
      </c>
      <c r="R172" t="s">
        <v>74</v>
      </c>
      <c r="S172" t="s">
        <v>74</v>
      </c>
      <c r="T172" t="s">
        <v>2087</v>
      </c>
      <c r="U172" t="s">
        <v>74</v>
      </c>
      <c r="V172" t="s">
        <v>2088</v>
      </c>
      <c r="W172" t="s">
        <v>74</v>
      </c>
      <c r="X172" t="s">
        <v>74</v>
      </c>
      <c r="Y172" t="s">
        <v>2089</v>
      </c>
      <c r="Z172" t="s">
        <v>74</v>
      </c>
      <c r="AA172" t="s">
        <v>74</v>
      </c>
      <c r="AB172" t="s">
        <v>74</v>
      </c>
      <c r="AC172" t="s">
        <v>74</v>
      </c>
      <c r="AD172" t="s">
        <v>74</v>
      </c>
      <c r="AE172" t="s">
        <v>74</v>
      </c>
      <c r="AF172" t="s">
        <v>74</v>
      </c>
      <c r="AG172">
        <v>0</v>
      </c>
      <c r="AH172">
        <v>59</v>
      </c>
      <c r="AI172">
        <v>62</v>
      </c>
      <c r="AJ172">
        <v>0</v>
      </c>
      <c r="AK172">
        <v>0</v>
      </c>
      <c r="AL172" t="s">
        <v>248</v>
      </c>
      <c r="AM172" t="s">
        <v>249</v>
      </c>
      <c r="AN172" t="s">
        <v>250</v>
      </c>
      <c r="AO172" t="s">
        <v>251</v>
      </c>
      <c r="AP172" t="s">
        <v>74</v>
      </c>
      <c r="AQ172" t="s">
        <v>74</v>
      </c>
      <c r="AR172" t="s">
        <v>252</v>
      </c>
      <c r="AS172" t="s">
        <v>253</v>
      </c>
      <c r="AT172" t="s">
        <v>2011</v>
      </c>
      <c r="AU172">
        <v>1991</v>
      </c>
      <c r="AV172">
        <v>3</v>
      </c>
      <c r="AW172">
        <v>2</v>
      </c>
      <c r="AX172" t="s">
        <v>74</v>
      </c>
      <c r="AY172" t="s">
        <v>74</v>
      </c>
      <c r="AZ172" t="s">
        <v>74</v>
      </c>
      <c r="BA172" t="s">
        <v>74</v>
      </c>
      <c r="BB172">
        <v>205</v>
      </c>
      <c r="BC172">
        <v>216</v>
      </c>
      <c r="BD172" t="s">
        <v>74</v>
      </c>
      <c r="BE172" t="s">
        <v>2090</v>
      </c>
      <c r="BF172" t="str">
        <f>HYPERLINK("http://dx.doi.org/10.1017/S095410209100024X","http://dx.doi.org/10.1017/S095410209100024X")</f>
        <v>http://dx.doi.org/10.1017/S095410209100024X</v>
      </c>
      <c r="BG172" t="s">
        <v>74</v>
      </c>
      <c r="BH172" t="s">
        <v>74</v>
      </c>
      <c r="BI172">
        <v>12</v>
      </c>
      <c r="BJ172" t="s">
        <v>255</v>
      </c>
      <c r="BK172" t="s">
        <v>97</v>
      </c>
      <c r="BL172" t="s">
        <v>256</v>
      </c>
      <c r="BM172" t="s">
        <v>2033</v>
      </c>
      <c r="BN172" t="s">
        <v>74</v>
      </c>
      <c r="BO172" t="s">
        <v>74</v>
      </c>
      <c r="BP172" t="s">
        <v>74</v>
      </c>
      <c r="BQ172" t="s">
        <v>74</v>
      </c>
      <c r="BR172" t="s">
        <v>100</v>
      </c>
      <c r="BS172" t="s">
        <v>2091</v>
      </c>
      <c r="BT172" t="str">
        <f>HYPERLINK("https%3A%2F%2Fwww.webofscience.com%2Fwos%2Fwoscc%2Ffull-record%2FWOS:A1991FR41900009","View Full Record in Web of Science")</f>
        <v>View Full Record in Web of Science</v>
      </c>
    </row>
    <row r="173" spans="1:72" x14ac:dyDescent="0.15">
      <c r="A173" t="s">
        <v>72</v>
      </c>
      <c r="B173" t="s">
        <v>2092</v>
      </c>
      <c r="C173" t="s">
        <v>74</v>
      </c>
      <c r="D173" t="s">
        <v>74</v>
      </c>
      <c r="E173" t="s">
        <v>74</v>
      </c>
      <c r="F173" t="s">
        <v>2092</v>
      </c>
      <c r="G173" t="s">
        <v>74</v>
      </c>
      <c r="H173" t="s">
        <v>74</v>
      </c>
      <c r="I173" t="s">
        <v>2093</v>
      </c>
      <c r="J173" t="s">
        <v>247</v>
      </c>
      <c r="K173" t="s">
        <v>74</v>
      </c>
      <c r="L173" t="s">
        <v>74</v>
      </c>
      <c r="M173" t="s">
        <v>77</v>
      </c>
      <c r="N173" t="s">
        <v>2094</v>
      </c>
      <c r="O173" t="s">
        <v>74</v>
      </c>
      <c r="P173" t="s">
        <v>74</v>
      </c>
      <c r="Q173" t="s">
        <v>74</v>
      </c>
      <c r="R173" t="s">
        <v>74</v>
      </c>
      <c r="S173" t="s">
        <v>74</v>
      </c>
      <c r="T173" t="s">
        <v>74</v>
      </c>
      <c r="U173" t="s">
        <v>74</v>
      </c>
      <c r="V173" t="s">
        <v>74</v>
      </c>
      <c r="W173" t="s">
        <v>74</v>
      </c>
      <c r="X173" t="s">
        <v>74</v>
      </c>
      <c r="Y173" t="s">
        <v>2095</v>
      </c>
      <c r="Z173" t="s">
        <v>74</v>
      </c>
      <c r="AA173" t="s">
        <v>74</v>
      </c>
      <c r="AB173" t="s">
        <v>74</v>
      </c>
      <c r="AC173" t="s">
        <v>74</v>
      </c>
      <c r="AD173" t="s">
        <v>74</v>
      </c>
      <c r="AE173" t="s">
        <v>74</v>
      </c>
      <c r="AF173" t="s">
        <v>74</v>
      </c>
      <c r="AG173">
        <v>0</v>
      </c>
      <c r="AH173">
        <v>21</v>
      </c>
      <c r="AI173">
        <v>21</v>
      </c>
      <c r="AJ173">
        <v>0</v>
      </c>
      <c r="AK173">
        <v>0</v>
      </c>
      <c r="AL173" t="s">
        <v>248</v>
      </c>
      <c r="AM173" t="s">
        <v>249</v>
      </c>
      <c r="AN173" t="s">
        <v>250</v>
      </c>
      <c r="AO173" t="s">
        <v>251</v>
      </c>
      <c r="AP173" t="s">
        <v>74</v>
      </c>
      <c r="AQ173" t="s">
        <v>74</v>
      </c>
      <c r="AR173" t="s">
        <v>252</v>
      </c>
      <c r="AS173" t="s">
        <v>253</v>
      </c>
      <c r="AT173" t="s">
        <v>2011</v>
      </c>
      <c r="AU173">
        <v>1991</v>
      </c>
      <c r="AV173">
        <v>3</v>
      </c>
      <c r="AW173">
        <v>2</v>
      </c>
      <c r="AX173" t="s">
        <v>74</v>
      </c>
      <c r="AY173" t="s">
        <v>74</v>
      </c>
      <c r="AZ173" t="s">
        <v>74</v>
      </c>
      <c r="BA173" t="s">
        <v>74</v>
      </c>
      <c r="BB173">
        <v>217</v>
      </c>
      <c r="BC173">
        <v>222</v>
      </c>
      <c r="BD173" t="s">
        <v>74</v>
      </c>
      <c r="BE173" t="s">
        <v>2096</v>
      </c>
      <c r="BF173" t="str">
        <f>HYPERLINK("http://dx.doi.org/10.1017/S0954102091210251","http://dx.doi.org/10.1017/S0954102091210251")</f>
        <v>http://dx.doi.org/10.1017/S0954102091210251</v>
      </c>
      <c r="BG173" t="s">
        <v>74</v>
      </c>
      <c r="BH173" t="s">
        <v>74</v>
      </c>
      <c r="BI173">
        <v>6</v>
      </c>
      <c r="BJ173" t="s">
        <v>255</v>
      </c>
      <c r="BK173" t="s">
        <v>97</v>
      </c>
      <c r="BL173" t="s">
        <v>256</v>
      </c>
      <c r="BM173" t="s">
        <v>2033</v>
      </c>
      <c r="BN173" t="s">
        <v>74</v>
      </c>
      <c r="BO173" t="s">
        <v>74</v>
      </c>
      <c r="BP173" t="s">
        <v>74</v>
      </c>
      <c r="BQ173" t="s">
        <v>74</v>
      </c>
      <c r="BR173" t="s">
        <v>100</v>
      </c>
      <c r="BS173" t="s">
        <v>2097</v>
      </c>
      <c r="BT173" t="str">
        <f>HYPERLINK("https%3A%2F%2Fwww.webofscience.com%2Fwos%2Fwoscc%2Ffull-record%2FWOS:A1991FR41900010","View Full Record in Web of Science")</f>
        <v>View Full Record in Web of Science</v>
      </c>
    </row>
    <row r="174" spans="1:72" x14ac:dyDescent="0.15">
      <c r="A174" t="s">
        <v>72</v>
      </c>
      <c r="B174" t="s">
        <v>2098</v>
      </c>
      <c r="C174" t="s">
        <v>74</v>
      </c>
      <c r="D174" t="s">
        <v>74</v>
      </c>
      <c r="E174" t="s">
        <v>74</v>
      </c>
      <c r="F174" t="s">
        <v>2098</v>
      </c>
      <c r="G174" t="s">
        <v>74</v>
      </c>
      <c r="H174" t="s">
        <v>74</v>
      </c>
      <c r="I174" t="s">
        <v>2099</v>
      </c>
      <c r="J174" t="s">
        <v>247</v>
      </c>
      <c r="K174" t="s">
        <v>74</v>
      </c>
      <c r="L174" t="s">
        <v>74</v>
      </c>
      <c r="M174" t="s">
        <v>77</v>
      </c>
      <c r="N174" t="s">
        <v>2094</v>
      </c>
      <c r="O174" t="s">
        <v>74</v>
      </c>
      <c r="P174" t="s">
        <v>74</v>
      </c>
      <c r="Q174" t="s">
        <v>74</v>
      </c>
      <c r="R174" t="s">
        <v>74</v>
      </c>
      <c r="S174" t="s">
        <v>74</v>
      </c>
      <c r="T174" t="s">
        <v>74</v>
      </c>
      <c r="U174" t="s">
        <v>74</v>
      </c>
      <c r="V174" t="s">
        <v>74</v>
      </c>
      <c r="W174" t="s">
        <v>74</v>
      </c>
      <c r="X174" t="s">
        <v>74</v>
      </c>
      <c r="Y174" t="s">
        <v>2100</v>
      </c>
      <c r="Z174" t="s">
        <v>74</v>
      </c>
      <c r="AA174" t="s">
        <v>2101</v>
      </c>
      <c r="AB174" t="s">
        <v>74</v>
      </c>
      <c r="AC174" t="s">
        <v>74</v>
      </c>
      <c r="AD174" t="s">
        <v>74</v>
      </c>
      <c r="AE174" t="s">
        <v>74</v>
      </c>
      <c r="AF174" t="s">
        <v>74</v>
      </c>
      <c r="AG174">
        <v>0</v>
      </c>
      <c r="AH174">
        <v>0</v>
      </c>
      <c r="AI174">
        <v>0</v>
      </c>
      <c r="AJ174">
        <v>0</v>
      </c>
      <c r="AK174">
        <v>2</v>
      </c>
      <c r="AL174" t="s">
        <v>248</v>
      </c>
      <c r="AM174" t="s">
        <v>249</v>
      </c>
      <c r="AN174" t="s">
        <v>250</v>
      </c>
      <c r="AO174" t="s">
        <v>251</v>
      </c>
      <c r="AP174" t="s">
        <v>74</v>
      </c>
      <c r="AQ174" t="s">
        <v>74</v>
      </c>
      <c r="AR174" t="s">
        <v>252</v>
      </c>
      <c r="AS174" t="s">
        <v>253</v>
      </c>
      <c r="AT174" t="s">
        <v>2011</v>
      </c>
      <c r="AU174">
        <v>1991</v>
      </c>
      <c r="AV174">
        <v>3</v>
      </c>
      <c r="AW174">
        <v>2</v>
      </c>
      <c r="AX174" t="s">
        <v>74</v>
      </c>
      <c r="AY174" t="s">
        <v>74</v>
      </c>
      <c r="AZ174" t="s">
        <v>74</v>
      </c>
      <c r="BA174" t="s">
        <v>74</v>
      </c>
      <c r="BB174">
        <v>220</v>
      </c>
      <c r="BC174">
        <v>222</v>
      </c>
      <c r="BD174" t="s">
        <v>74</v>
      </c>
      <c r="BE174" t="s">
        <v>2102</v>
      </c>
      <c r="BF174" t="str">
        <f>HYPERLINK("http://dx.doi.org/10.1017/S0954102091220258","http://dx.doi.org/10.1017/S0954102091220258")</f>
        <v>http://dx.doi.org/10.1017/S0954102091220258</v>
      </c>
      <c r="BG174" t="s">
        <v>74</v>
      </c>
      <c r="BH174" t="s">
        <v>74</v>
      </c>
      <c r="BI174">
        <v>3</v>
      </c>
      <c r="BJ174" t="s">
        <v>255</v>
      </c>
      <c r="BK174" t="s">
        <v>97</v>
      </c>
      <c r="BL174" t="s">
        <v>256</v>
      </c>
      <c r="BM174" t="s">
        <v>2033</v>
      </c>
      <c r="BN174" t="s">
        <v>74</v>
      </c>
      <c r="BO174" t="s">
        <v>74</v>
      </c>
      <c r="BP174" t="s">
        <v>74</v>
      </c>
      <c r="BQ174" t="s">
        <v>74</v>
      </c>
      <c r="BR174" t="s">
        <v>100</v>
      </c>
      <c r="BS174" t="s">
        <v>2103</v>
      </c>
      <c r="BT174" t="str">
        <f>HYPERLINK("https%3A%2F%2Fwww.webofscience.com%2Fwos%2Fwoscc%2Ffull-record%2FWOS:A1991FR41900011","View Full Record in Web of Science")</f>
        <v>View Full Record in Web of Science</v>
      </c>
    </row>
    <row r="175" spans="1:72" x14ac:dyDescent="0.15">
      <c r="A175" t="s">
        <v>72</v>
      </c>
      <c r="B175" t="s">
        <v>2104</v>
      </c>
      <c r="C175" t="s">
        <v>74</v>
      </c>
      <c r="D175" t="s">
        <v>74</v>
      </c>
      <c r="E175" t="s">
        <v>74</v>
      </c>
      <c r="F175" t="s">
        <v>2104</v>
      </c>
      <c r="G175" t="s">
        <v>74</v>
      </c>
      <c r="H175" t="s">
        <v>74</v>
      </c>
      <c r="I175" t="s">
        <v>2105</v>
      </c>
      <c r="J175" t="s">
        <v>2106</v>
      </c>
      <c r="K175" t="s">
        <v>74</v>
      </c>
      <c r="L175" t="s">
        <v>74</v>
      </c>
      <c r="M175" t="s">
        <v>77</v>
      </c>
      <c r="N175" t="s">
        <v>261</v>
      </c>
      <c r="O175" t="s">
        <v>74</v>
      </c>
      <c r="P175" t="s">
        <v>74</v>
      </c>
      <c r="Q175" t="s">
        <v>74</v>
      </c>
      <c r="R175" t="s">
        <v>74</v>
      </c>
      <c r="S175" t="s">
        <v>74</v>
      </c>
      <c r="T175" t="s">
        <v>2107</v>
      </c>
      <c r="U175" t="s">
        <v>2108</v>
      </c>
      <c r="V175" t="s">
        <v>2109</v>
      </c>
      <c r="W175" t="s">
        <v>2110</v>
      </c>
      <c r="X175" t="s">
        <v>2111</v>
      </c>
      <c r="Y175" t="s">
        <v>2112</v>
      </c>
      <c r="Z175" t="s">
        <v>74</v>
      </c>
      <c r="AA175" t="s">
        <v>74</v>
      </c>
      <c r="AB175" t="s">
        <v>74</v>
      </c>
      <c r="AC175" t="s">
        <v>74</v>
      </c>
      <c r="AD175" t="s">
        <v>74</v>
      </c>
      <c r="AE175" t="s">
        <v>74</v>
      </c>
      <c r="AF175" t="s">
        <v>74</v>
      </c>
      <c r="AG175">
        <v>65</v>
      </c>
      <c r="AH175">
        <v>89</v>
      </c>
      <c r="AI175">
        <v>102</v>
      </c>
      <c r="AJ175">
        <v>12</v>
      </c>
      <c r="AK175">
        <v>110</v>
      </c>
      <c r="AL175" t="s">
        <v>2113</v>
      </c>
      <c r="AM175" t="s">
        <v>2114</v>
      </c>
      <c r="AN175" t="s">
        <v>2115</v>
      </c>
      <c r="AO175" t="s">
        <v>2116</v>
      </c>
      <c r="AP175" t="s">
        <v>2117</v>
      </c>
      <c r="AQ175" t="s">
        <v>74</v>
      </c>
      <c r="AR175" t="s">
        <v>2106</v>
      </c>
      <c r="AS175" t="s">
        <v>2118</v>
      </c>
      <c r="AT175" t="s">
        <v>2011</v>
      </c>
      <c r="AU175">
        <v>1991</v>
      </c>
      <c r="AV175">
        <v>44</v>
      </c>
      <c r="AW175">
        <v>2</v>
      </c>
      <c r="AX175" t="s">
        <v>74</v>
      </c>
      <c r="AY175" t="s">
        <v>74</v>
      </c>
      <c r="AZ175" t="s">
        <v>74</v>
      </c>
      <c r="BA175" t="s">
        <v>74</v>
      </c>
      <c r="BB175">
        <v>124</v>
      </c>
      <c r="BC175">
        <v>131</v>
      </c>
      <c r="BD175" t="s">
        <v>74</v>
      </c>
      <c r="BE175" t="s">
        <v>74</v>
      </c>
      <c r="BF175" t="s">
        <v>74</v>
      </c>
      <c r="BG175" t="s">
        <v>74</v>
      </c>
      <c r="BH175" t="s">
        <v>74</v>
      </c>
      <c r="BI175">
        <v>8</v>
      </c>
      <c r="BJ175" t="s">
        <v>2119</v>
      </c>
      <c r="BK175" t="s">
        <v>97</v>
      </c>
      <c r="BL175" t="s">
        <v>527</v>
      </c>
      <c r="BM175" t="s">
        <v>2120</v>
      </c>
      <c r="BN175" t="s">
        <v>74</v>
      </c>
      <c r="BO175" t="s">
        <v>74</v>
      </c>
      <c r="BP175" t="s">
        <v>74</v>
      </c>
      <c r="BQ175" t="s">
        <v>74</v>
      </c>
      <c r="BR175" t="s">
        <v>100</v>
      </c>
      <c r="BS175" t="s">
        <v>2121</v>
      </c>
      <c r="BT175" t="str">
        <f>HYPERLINK("https%3A%2F%2Fwww.webofscience.com%2Fwos%2Fwoscc%2Ffull-record%2FWOS:A1991FV29700005","View Full Record in Web of Science")</f>
        <v>View Full Record in Web of Science</v>
      </c>
    </row>
    <row r="176" spans="1:72" x14ac:dyDescent="0.15">
      <c r="A176" t="s">
        <v>72</v>
      </c>
      <c r="B176" t="s">
        <v>2122</v>
      </c>
      <c r="C176" t="s">
        <v>74</v>
      </c>
      <c r="D176" t="s">
        <v>74</v>
      </c>
      <c r="E176" t="s">
        <v>74</v>
      </c>
      <c r="F176" t="s">
        <v>2122</v>
      </c>
      <c r="G176" t="s">
        <v>74</v>
      </c>
      <c r="H176" t="s">
        <v>74</v>
      </c>
      <c r="I176" t="s">
        <v>2123</v>
      </c>
      <c r="J176" t="s">
        <v>2124</v>
      </c>
      <c r="K176" t="s">
        <v>74</v>
      </c>
      <c r="L176" t="s">
        <v>74</v>
      </c>
      <c r="M176" t="s">
        <v>77</v>
      </c>
      <c r="N176" t="s">
        <v>78</v>
      </c>
      <c r="O176" t="s">
        <v>74</v>
      </c>
      <c r="P176" t="s">
        <v>74</v>
      </c>
      <c r="Q176" t="s">
        <v>74</v>
      </c>
      <c r="R176" t="s">
        <v>74</v>
      </c>
      <c r="S176" t="s">
        <v>74</v>
      </c>
      <c r="T176" t="s">
        <v>74</v>
      </c>
      <c r="U176" t="s">
        <v>2125</v>
      </c>
      <c r="V176" t="s">
        <v>2126</v>
      </c>
      <c r="W176" t="s">
        <v>2127</v>
      </c>
      <c r="X176" t="s">
        <v>2128</v>
      </c>
      <c r="Y176" t="s">
        <v>74</v>
      </c>
      <c r="Z176" t="s">
        <v>74</v>
      </c>
      <c r="AA176" t="s">
        <v>74</v>
      </c>
      <c r="AB176" t="s">
        <v>74</v>
      </c>
      <c r="AC176" t="s">
        <v>74</v>
      </c>
      <c r="AD176" t="s">
        <v>74</v>
      </c>
      <c r="AE176" t="s">
        <v>74</v>
      </c>
      <c r="AF176" t="s">
        <v>74</v>
      </c>
      <c r="AG176">
        <v>53</v>
      </c>
      <c r="AH176">
        <v>89</v>
      </c>
      <c r="AI176">
        <v>91</v>
      </c>
      <c r="AJ176">
        <v>0</v>
      </c>
      <c r="AK176">
        <v>10</v>
      </c>
      <c r="AL176" t="s">
        <v>2129</v>
      </c>
      <c r="AM176" t="s">
        <v>1001</v>
      </c>
      <c r="AN176" t="s">
        <v>2130</v>
      </c>
      <c r="AO176" t="s">
        <v>2131</v>
      </c>
      <c r="AP176" t="s">
        <v>74</v>
      </c>
      <c r="AQ176" t="s">
        <v>74</v>
      </c>
      <c r="AR176" t="s">
        <v>2132</v>
      </c>
      <c r="AS176" t="s">
        <v>2133</v>
      </c>
      <c r="AT176" t="s">
        <v>2011</v>
      </c>
      <c r="AU176">
        <v>1991</v>
      </c>
      <c r="AV176">
        <v>29</v>
      </c>
      <c r="AW176">
        <v>2</v>
      </c>
      <c r="AX176" t="s">
        <v>74</v>
      </c>
      <c r="AY176" t="s">
        <v>74</v>
      </c>
      <c r="AZ176" t="s">
        <v>74</v>
      </c>
      <c r="BA176" t="s">
        <v>74</v>
      </c>
      <c r="BB176">
        <v>313</v>
      </c>
      <c r="BC176">
        <v>339</v>
      </c>
      <c r="BD176" t="s">
        <v>74</v>
      </c>
      <c r="BE176" t="s">
        <v>2134</v>
      </c>
      <c r="BF176" t="str">
        <f>HYPERLINK("http://dx.doi.org/10.1080/07055900.1991.9649407","http://dx.doi.org/10.1080/07055900.1991.9649407")</f>
        <v>http://dx.doi.org/10.1080/07055900.1991.9649407</v>
      </c>
      <c r="BG176" t="s">
        <v>74</v>
      </c>
      <c r="BH176" t="s">
        <v>74</v>
      </c>
      <c r="BI176">
        <v>27</v>
      </c>
      <c r="BJ176" t="s">
        <v>2135</v>
      </c>
      <c r="BK176" t="s">
        <v>97</v>
      </c>
      <c r="BL176" t="s">
        <v>2135</v>
      </c>
      <c r="BM176" t="s">
        <v>2136</v>
      </c>
      <c r="BN176" t="s">
        <v>74</v>
      </c>
      <c r="BO176" t="s">
        <v>74</v>
      </c>
      <c r="BP176" t="s">
        <v>74</v>
      </c>
      <c r="BQ176" t="s">
        <v>74</v>
      </c>
      <c r="BR176" t="s">
        <v>100</v>
      </c>
      <c r="BS176" t="s">
        <v>2137</v>
      </c>
      <c r="BT176" t="str">
        <f>HYPERLINK("https%3A%2F%2Fwww.webofscience.com%2Fwos%2Fwoscc%2Ffull-record%2FWOS:A1991FT43500007","View Full Record in Web of Science")</f>
        <v>View Full Record in Web of Science</v>
      </c>
    </row>
    <row r="177" spans="1:72" x14ac:dyDescent="0.15">
      <c r="A177" t="s">
        <v>72</v>
      </c>
      <c r="B177" t="s">
        <v>2138</v>
      </c>
      <c r="C177" t="s">
        <v>74</v>
      </c>
      <c r="D177" t="s">
        <v>74</v>
      </c>
      <c r="E177" t="s">
        <v>74</v>
      </c>
      <c r="F177" t="s">
        <v>2138</v>
      </c>
      <c r="G177" t="s">
        <v>74</v>
      </c>
      <c r="H177" t="s">
        <v>74</v>
      </c>
      <c r="I177" t="s">
        <v>2139</v>
      </c>
      <c r="J177" t="s">
        <v>2140</v>
      </c>
      <c r="K177" t="s">
        <v>74</v>
      </c>
      <c r="L177" t="s">
        <v>74</v>
      </c>
      <c r="M177" t="s">
        <v>77</v>
      </c>
      <c r="N177" t="s">
        <v>78</v>
      </c>
      <c r="O177" t="s">
        <v>74</v>
      </c>
      <c r="P177" t="s">
        <v>74</v>
      </c>
      <c r="Q177" t="s">
        <v>74</v>
      </c>
      <c r="R177" t="s">
        <v>74</v>
      </c>
      <c r="S177" t="s">
        <v>74</v>
      </c>
      <c r="T177" t="s">
        <v>74</v>
      </c>
      <c r="U177" t="s">
        <v>2141</v>
      </c>
      <c r="V177" t="s">
        <v>2142</v>
      </c>
      <c r="W177" t="s">
        <v>74</v>
      </c>
      <c r="X177" t="s">
        <v>74</v>
      </c>
      <c r="Y177" t="s">
        <v>2143</v>
      </c>
      <c r="Z177" t="s">
        <v>74</v>
      </c>
      <c r="AA177" t="s">
        <v>74</v>
      </c>
      <c r="AB177" t="s">
        <v>2144</v>
      </c>
      <c r="AC177" t="s">
        <v>74</v>
      </c>
      <c r="AD177" t="s">
        <v>74</v>
      </c>
      <c r="AE177" t="s">
        <v>74</v>
      </c>
      <c r="AF177" t="s">
        <v>74</v>
      </c>
      <c r="AG177">
        <v>24</v>
      </c>
      <c r="AH177">
        <v>25</v>
      </c>
      <c r="AI177">
        <v>26</v>
      </c>
      <c r="AJ177">
        <v>0</v>
      </c>
      <c r="AK177">
        <v>5</v>
      </c>
      <c r="AL177" t="s">
        <v>234</v>
      </c>
      <c r="AM177" t="s">
        <v>235</v>
      </c>
      <c r="AN177" t="s">
        <v>236</v>
      </c>
      <c r="AO177" t="s">
        <v>2145</v>
      </c>
      <c r="AP177" t="s">
        <v>74</v>
      </c>
      <c r="AQ177" t="s">
        <v>74</v>
      </c>
      <c r="AR177" t="s">
        <v>2146</v>
      </c>
      <c r="AS177" t="s">
        <v>2147</v>
      </c>
      <c r="AT177" t="s">
        <v>2011</v>
      </c>
      <c r="AU177">
        <v>1991</v>
      </c>
      <c r="AV177">
        <v>55</v>
      </c>
      <c r="AW177">
        <v>4</v>
      </c>
      <c r="AX177" t="s">
        <v>74</v>
      </c>
      <c r="AY177" t="s">
        <v>74</v>
      </c>
      <c r="AZ177" t="s">
        <v>74</v>
      </c>
      <c r="BA177" t="s">
        <v>74</v>
      </c>
      <c r="BB177">
        <v>325</v>
      </c>
      <c r="BC177">
        <v>343</v>
      </c>
      <c r="BD177" t="s">
        <v>74</v>
      </c>
      <c r="BE177" t="s">
        <v>2148</v>
      </c>
      <c r="BF177" t="str">
        <f>HYPERLINK("http://dx.doi.org/10.1007/BF00119808","http://dx.doi.org/10.1007/BF00119808")</f>
        <v>http://dx.doi.org/10.1007/BF00119808</v>
      </c>
      <c r="BG177" t="s">
        <v>74</v>
      </c>
      <c r="BH177" t="s">
        <v>74</v>
      </c>
      <c r="BI177">
        <v>19</v>
      </c>
      <c r="BJ177" t="s">
        <v>96</v>
      </c>
      <c r="BK177" t="s">
        <v>97</v>
      </c>
      <c r="BL177" t="s">
        <v>96</v>
      </c>
      <c r="BM177" t="s">
        <v>2149</v>
      </c>
      <c r="BN177" t="s">
        <v>74</v>
      </c>
      <c r="BO177" t="s">
        <v>74</v>
      </c>
      <c r="BP177" t="s">
        <v>74</v>
      </c>
      <c r="BQ177" t="s">
        <v>74</v>
      </c>
      <c r="BR177" t="s">
        <v>100</v>
      </c>
      <c r="BS177" t="s">
        <v>2150</v>
      </c>
      <c r="BT177" t="str">
        <f>HYPERLINK("https%3A%2F%2Fwww.webofscience.com%2Fwos%2Fwoscc%2Ffull-record%2FWOS:A1991FV92800002","View Full Record in Web of Science")</f>
        <v>View Full Record in Web of Science</v>
      </c>
    </row>
    <row r="178" spans="1:72" x14ac:dyDescent="0.15">
      <c r="A178" t="s">
        <v>72</v>
      </c>
      <c r="B178" t="s">
        <v>2151</v>
      </c>
      <c r="C178" t="s">
        <v>74</v>
      </c>
      <c r="D178" t="s">
        <v>74</v>
      </c>
      <c r="E178" t="s">
        <v>74</v>
      </c>
      <c r="F178" t="s">
        <v>2151</v>
      </c>
      <c r="G178" t="s">
        <v>74</v>
      </c>
      <c r="H178" t="s">
        <v>74</v>
      </c>
      <c r="I178" t="s">
        <v>2152</v>
      </c>
      <c r="J178" t="s">
        <v>2153</v>
      </c>
      <c r="K178" t="s">
        <v>74</v>
      </c>
      <c r="L178" t="s">
        <v>74</v>
      </c>
      <c r="M178" t="s">
        <v>77</v>
      </c>
      <c r="N178" t="s">
        <v>78</v>
      </c>
      <c r="O178" t="s">
        <v>74</v>
      </c>
      <c r="P178" t="s">
        <v>74</v>
      </c>
      <c r="Q178" t="s">
        <v>74</v>
      </c>
      <c r="R178" t="s">
        <v>74</v>
      </c>
      <c r="S178" t="s">
        <v>74</v>
      </c>
      <c r="T178" t="s">
        <v>74</v>
      </c>
      <c r="U178" t="s">
        <v>2154</v>
      </c>
      <c r="V178" t="s">
        <v>74</v>
      </c>
      <c r="W178" t="s">
        <v>2155</v>
      </c>
      <c r="X178" t="s">
        <v>2156</v>
      </c>
      <c r="Y178" t="s">
        <v>2157</v>
      </c>
      <c r="Z178" t="s">
        <v>74</v>
      </c>
      <c r="AA178" t="s">
        <v>74</v>
      </c>
      <c r="AB178" t="s">
        <v>74</v>
      </c>
      <c r="AC178" t="s">
        <v>74</v>
      </c>
      <c r="AD178" t="s">
        <v>74</v>
      </c>
      <c r="AE178" t="s">
        <v>74</v>
      </c>
      <c r="AF178" t="s">
        <v>74</v>
      </c>
      <c r="AG178">
        <v>75</v>
      </c>
      <c r="AH178">
        <v>23</v>
      </c>
      <c r="AI178">
        <v>24</v>
      </c>
      <c r="AJ178">
        <v>0</v>
      </c>
      <c r="AK178">
        <v>0</v>
      </c>
      <c r="AL178" t="s">
        <v>583</v>
      </c>
      <c r="AM178" t="s">
        <v>111</v>
      </c>
      <c r="AN178" t="s">
        <v>584</v>
      </c>
      <c r="AO178" t="s">
        <v>2158</v>
      </c>
      <c r="AP178" t="s">
        <v>74</v>
      </c>
      <c r="AQ178" t="s">
        <v>74</v>
      </c>
      <c r="AR178" t="s">
        <v>2159</v>
      </c>
      <c r="AS178" t="s">
        <v>74</v>
      </c>
      <c r="AT178" t="s">
        <v>2011</v>
      </c>
      <c r="AU178">
        <v>1991</v>
      </c>
      <c r="AV178">
        <v>26</v>
      </c>
      <c r="AW178">
        <v>2</v>
      </c>
      <c r="AX178" t="s">
        <v>74</v>
      </c>
      <c r="AY178" t="s">
        <v>74</v>
      </c>
      <c r="AZ178" t="s">
        <v>74</v>
      </c>
      <c r="BA178" t="s">
        <v>74</v>
      </c>
      <c r="BB178">
        <v>101</v>
      </c>
      <c r="BC178">
        <v>122</v>
      </c>
      <c r="BD178" t="s">
        <v>74</v>
      </c>
      <c r="BE178" t="s">
        <v>2160</v>
      </c>
      <c r="BF178" t="str">
        <f>HYPERLINK("http://dx.doi.org/10.1080/00071619100650081","http://dx.doi.org/10.1080/00071619100650081")</f>
        <v>http://dx.doi.org/10.1080/00071619100650081</v>
      </c>
      <c r="BG178" t="s">
        <v>74</v>
      </c>
      <c r="BH178" t="s">
        <v>74</v>
      </c>
      <c r="BI178">
        <v>22</v>
      </c>
      <c r="BJ178" t="s">
        <v>2161</v>
      </c>
      <c r="BK178" t="s">
        <v>97</v>
      </c>
      <c r="BL178" t="s">
        <v>2161</v>
      </c>
      <c r="BM178" t="s">
        <v>2162</v>
      </c>
      <c r="BN178" t="s">
        <v>74</v>
      </c>
      <c r="BO178" t="s">
        <v>147</v>
      </c>
      <c r="BP178" t="s">
        <v>74</v>
      </c>
      <c r="BQ178" t="s">
        <v>74</v>
      </c>
      <c r="BR178" t="s">
        <v>100</v>
      </c>
      <c r="BS178" t="s">
        <v>2163</v>
      </c>
      <c r="BT178" t="str">
        <f>HYPERLINK("https%3A%2F%2Fwww.webofscience.com%2Fwos%2Fwoscc%2Ffull-record%2FWOS:A1991FQ41100001","View Full Record in Web of Science")</f>
        <v>View Full Record in Web of Science</v>
      </c>
    </row>
    <row r="179" spans="1:72" x14ac:dyDescent="0.15">
      <c r="A179" t="s">
        <v>72</v>
      </c>
      <c r="B179" t="s">
        <v>2164</v>
      </c>
      <c r="C179" t="s">
        <v>74</v>
      </c>
      <c r="D179" t="s">
        <v>74</v>
      </c>
      <c r="E179" t="s">
        <v>74</v>
      </c>
      <c r="F179" t="s">
        <v>2164</v>
      </c>
      <c r="G179" t="s">
        <v>74</v>
      </c>
      <c r="H179" t="s">
        <v>74</v>
      </c>
      <c r="I179" t="s">
        <v>2165</v>
      </c>
      <c r="J179" t="s">
        <v>2166</v>
      </c>
      <c r="K179" t="s">
        <v>74</v>
      </c>
      <c r="L179" t="s">
        <v>74</v>
      </c>
      <c r="M179" t="s">
        <v>77</v>
      </c>
      <c r="N179" t="s">
        <v>78</v>
      </c>
      <c r="O179" t="s">
        <v>74</v>
      </c>
      <c r="P179" t="s">
        <v>74</v>
      </c>
      <c r="Q179" t="s">
        <v>74</v>
      </c>
      <c r="R179" t="s">
        <v>74</v>
      </c>
      <c r="S179" t="s">
        <v>74</v>
      </c>
      <c r="T179" t="s">
        <v>74</v>
      </c>
      <c r="U179" t="s">
        <v>2167</v>
      </c>
      <c r="V179" t="s">
        <v>2168</v>
      </c>
      <c r="W179" t="s">
        <v>2169</v>
      </c>
      <c r="X179" t="s">
        <v>74</v>
      </c>
      <c r="Y179" t="s">
        <v>2170</v>
      </c>
      <c r="Z179" t="s">
        <v>74</v>
      </c>
      <c r="AA179" t="s">
        <v>74</v>
      </c>
      <c r="AB179" t="s">
        <v>74</v>
      </c>
      <c r="AC179" t="s">
        <v>74</v>
      </c>
      <c r="AD179" t="s">
        <v>74</v>
      </c>
      <c r="AE179" t="s">
        <v>74</v>
      </c>
      <c r="AF179" t="s">
        <v>74</v>
      </c>
      <c r="AG179">
        <v>42</v>
      </c>
      <c r="AH179">
        <v>99</v>
      </c>
      <c r="AI179">
        <v>105</v>
      </c>
      <c r="AJ179">
        <v>0</v>
      </c>
      <c r="AK179">
        <v>5</v>
      </c>
      <c r="AL179" t="s">
        <v>2171</v>
      </c>
      <c r="AM179" t="s">
        <v>2172</v>
      </c>
      <c r="AN179" t="s">
        <v>2173</v>
      </c>
      <c r="AO179" t="s">
        <v>2174</v>
      </c>
      <c r="AP179" t="s">
        <v>74</v>
      </c>
      <c r="AQ179" t="s">
        <v>74</v>
      </c>
      <c r="AR179" t="s">
        <v>2175</v>
      </c>
      <c r="AS179" t="s">
        <v>2176</v>
      </c>
      <c r="AT179" t="s">
        <v>2011</v>
      </c>
      <c r="AU179">
        <v>1991</v>
      </c>
      <c r="AV179">
        <v>10</v>
      </c>
      <c r="AW179">
        <v>5</v>
      </c>
      <c r="AX179" t="s">
        <v>74</v>
      </c>
      <c r="AY179" t="s">
        <v>74</v>
      </c>
      <c r="AZ179" t="s">
        <v>74</v>
      </c>
      <c r="BA179" t="s">
        <v>74</v>
      </c>
      <c r="BB179">
        <v>381</v>
      </c>
      <c r="BC179">
        <v>388</v>
      </c>
      <c r="BD179" t="s">
        <v>74</v>
      </c>
      <c r="BE179" t="s">
        <v>2177</v>
      </c>
      <c r="BF179" t="str">
        <f>HYPERLINK("http://dx.doi.org/10.1089/dna.1991.10.381","http://dx.doi.org/10.1089/dna.1991.10.381")</f>
        <v>http://dx.doi.org/10.1089/dna.1991.10.381</v>
      </c>
      <c r="BG179" t="s">
        <v>74</v>
      </c>
      <c r="BH179" t="s">
        <v>74</v>
      </c>
      <c r="BI179">
        <v>8</v>
      </c>
      <c r="BJ179" t="s">
        <v>2178</v>
      </c>
      <c r="BK179" t="s">
        <v>97</v>
      </c>
      <c r="BL179" t="s">
        <v>2178</v>
      </c>
      <c r="BM179" t="s">
        <v>2179</v>
      </c>
      <c r="BN179">
        <v>1907455</v>
      </c>
      <c r="BO179" t="s">
        <v>99</v>
      </c>
      <c r="BP179" t="s">
        <v>74</v>
      </c>
      <c r="BQ179" t="s">
        <v>74</v>
      </c>
      <c r="BR179" t="s">
        <v>100</v>
      </c>
      <c r="BS179" t="s">
        <v>2180</v>
      </c>
      <c r="BT179" t="str">
        <f>HYPERLINK("https%3A%2F%2Fwww.webofscience.com%2Fwos%2Fwoscc%2Ffull-record%2FWOS:A1991FT22000007","View Full Record in Web of Science")</f>
        <v>View Full Record in Web of Science</v>
      </c>
    </row>
    <row r="180" spans="1:72" x14ac:dyDescent="0.15">
      <c r="A180" t="s">
        <v>72</v>
      </c>
      <c r="B180" t="s">
        <v>2181</v>
      </c>
      <c r="C180" t="s">
        <v>74</v>
      </c>
      <c r="D180" t="s">
        <v>74</v>
      </c>
      <c r="E180" t="s">
        <v>74</v>
      </c>
      <c r="F180" t="s">
        <v>2181</v>
      </c>
      <c r="G180" t="s">
        <v>74</v>
      </c>
      <c r="H180" t="s">
        <v>74</v>
      </c>
      <c r="I180" t="s">
        <v>2182</v>
      </c>
      <c r="J180" t="s">
        <v>2183</v>
      </c>
      <c r="K180" t="s">
        <v>74</v>
      </c>
      <c r="L180" t="s">
        <v>74</v>
      </c>
      <c r="M180" t="s">
        <v>77</v>
      </c>
      <c r="N180" t="s">
        <v>78</v>
      </c>
      <c r="O180" t="s">
        <v>74</v>
      </c>
      <c r="P180" t="s">
        <v>74</v>
      </c>
      <c r="Q180" t="s">
        <v>74</v>
      </c>
      <c r="R180" t="s">
        <v>74</v>
      </c>
      <c r="S180" t="s">
        <v>74</v>
      </c>
      <c r="T180" t="s">
        <v>74</v>
      </c>
      <c r="U180" t="s">
        <v>2184</v>
      </c>
      <c r="V180" t="s">
        <v>2185</v>
      </c>
      <c r="W180" t="s">
        <v>2186</v>
      </c>
      <c r="X180" t="s">
        <v>2187</v>
      </c>
      <c r="Y180" t="s">
        <v>2188</v>
      </c>
      <c r="Z180" t="s">
        <v>74</v>
      </c>
      <c r="AA180" t="s">
        <v>2189</v>
      </c>
      <c r="AB180" t="s">
        <v>2190</v>
      </c>
      <c r="AC180" t="s">
        <v>74</v>
      </c>
      <c r="AD180" t="s">
        <v>74</v>
      </c>
      <c r="AE180" t="s">
        <v>74</v>
      </c>
      <c r="AF180" t="s">
        <v>74</v>
      </c>
      <c r="AG180">
        <v>40</v>
      </c>
      <c r="AH180">
        <v>204</v>
      </c>
      <c r="AI180">
        <v>254</v>
      </c>
      <c r="AJ180">
        <v>0</v>
      </c>
      <c r="AK180">
        <v>28</v>
      </c>
      <c r="AL180" t="s">
        <v>715</v>
      </c>
      <c r="AM180" t="s">
        <v>716</v>
      </c>
      <c r="AN180" t="s">
        <v>717</v>
      </c>
      <c r="AO180" t="s">
        <v>2191</v>
      </c>
      <c r="AP180" t="s">
        <v>74</v>
      </c>
      <c r="AQ180" t="s">
        <v>74</v>
      </c>
      <c r="AR180" t="s">
        <v>2192</v>
      </c>
      <c r="AS180" t="s">
        <v>2193</v>
      </c>
      <c r="AT180" t="s">
        <v>2011</v>
      </c>
      <c r="AU180">
        <v>1991</v>
      </c>
      <c r="AV180">
        <v>104</v>
      </c>
      <c r="AW180" t="s">
        <v>2194</v>
      </c>
      <c r="AX180" t="s">
        <v>74</v>
      </c>
      <c r="AY180" t="s">
        <v>74</v>
      </c>
      <c r="AZ180" t="s">
        <v>74</v>
      </c>
      <c r="BA180" t="s">
        <v>74</v>
      </c>
      <c r="BB180">
        <v>440</v>
      </c>
      <c r="BC180">
        <v>454</v>
      </c>
      <c r="BD180" t="s">
        <v>74</v>
      </c>
      <c r="BE180" t="s">
        <v>2195</v>
      </c>
      <c r="BF180" t="str">
        <f>HYPERLINK("http://dx.doi.org/10.1016/0012-821X(91)90221-3","http://dx.doi.org/10.1016/0012-821X(91)90221-3")</f>
        <v>http://dx.doi.org/10.1016/0012-821X(91)90221-3</v>
      </c>
      <c r="BG180" t="s">
        <v>74</v>
      </c>
      <c r="BH180" t="s">
        <v>74</v>
      </c>
      <c r="BI180">
        <v>15</v>
      </c>
      <c r="BJ180" t="s">
        <v>170</v>
      </c>
      <c r="BK180" t="s">
        <v>97</v>
      </c>
      <c r="BL180" t="s">
        <v>170</v>
      </c>
      <c r="BM180" t="s">
        <v>2196</v>
      </c>
      <c r="BN180" t="s">
        <v>74</v>
      </c>
      <c r="BO180" t="s">
        <v>74</v>
      </c>
      <c r="BP180" t="s">
        <v>74</v>
      </c>
      <c r="BQ180" t="s">
        <v>74</v>
      </c>
      <c r="BR180" t="s">
        <v>100</v>
      </c>
      <c r="BS180" t="s">
        <v>2197</v>
      </c>
      <c r="BT180" t="str">
        <f>HYPERLINK("https%3A%2F%2Fwww.webofscience.com%2Fwos%2Fwoscc%2Ffull-record%2FWOS:A1991FX63700023","View Full Record in Web of Science")</f>
        <v>View Full Record in Web of Science</v>
      </c>
    </row>
    <row r="181" spans="1:72" x14ac:dyDescent="0.15">
      <c r="A181" t="s">
        <v>72</v>
      </c>
      <c r="B181" t="s">
        <v>2198</v>
      </c>
      <c r="C181" t="s">
        <v>74</v>
      </c>
      <c r="D181" t="s">
        <v>74</v>
      </c>
      <c r="E181" t="s">
        <v>74</v>
      </c>
      <c r="F181" t="s">
        <v>2198</v>
      </c>
      <c r="G181" t="s">
        <v>74</v>
      </c>
      <c r="H181" t="s">
        <v>74</v>
      </c>
      <c r="I181" t="s">
        <v>2199</v>
      </c>
      <c r="J181" t="s">
        <v>1605</v>
      </c>
      <c r="K181" t="s">
        <v>74</v>
      </c>
      <c r="L181" t="s">
        <v>74</v>
      </c>
      <c r="M181" t="s">
        <v>77</v>
      </c>
      <c r="N181" t="s">
        <v>78</v>
      </c>
      <c r="O181" t="s">
        <v>74</v>
      </c>
      <c r="P181" t="s">
        <v>74</v>
      </c>
      <c r="Q181" t="s">
        <v>74</v>
      </c>
      <c r="R181" t="s">
        <v>74</v>
      </c>
      <c r="S181" t="s">
        <v>74</v>
      </c>
      <c r="T181" t="s">
        <v>74</v>
      </c>
      <c r="U181" t="s">
        <v>2200</v>
      </c>
      <c r="V181" t="s">
        <v>2201</v>
      </c>
      <c r="W181" t="s">
        <v>74</v>
      </c>
      <c r="X181" t="s">
        <v>74</v>
      </c>
      <c r="Y181" t="s">
        <v>2202</v>
      </c>
      <c r="Z181" t="s">
        <v>74</v>
      </c>
      <c r="AA181" t="s">
        <v>2203</v>
      </c>
      <c r="AB181" t="s">
        <v>74</v>
      </c>
      <c r="AC181" t="s">
        <v>74</v>
      </c>
      <c r="AD181" t="s">
        <v>74</v>
      </c>
      <c r="AE181" t="s">
        <v>74</v>
      </c>
      <c r="AF181" t="s">
        <v>74</v>
      </c>
      <c r="AG181">
        <v>39</v>
      </c>
      <c r="AH181">
        <v>855</v>
      </c>
      <c r="AI181">
        <v>941</v>
      </c>
      <c r="AJ181">
        <v>0</v>
      </c>
      <c r="AK181">
        <v>61</v>
      </c>
      <c r="AL181" t="s">
        <v>2204</v>
      </c>
      <c r="AM181" t="s">
        <v>1610</v>
      </c>
      <c r="AN181" t="s">
        <v>2205</v>
      </c>
      <c r="AO181" t="s">
        <v>1612</v>
      </c>
      <c r="AP181" t="s">
        <v>74</v>
      </c>
      <c r="AQ181" t="s">
        <v>74</v>
      </c>
      <c r="AR181" t="s">
        <v>1605</v>
      </c>
      <c r="AS181" t="s">
        <v>381</v>
      </c>
      <c r="AT181" t="s">
        <v>2011</v>
      </c>
      <c r="AU181">
        <v>1991</v>
      </c>
      <c r="AV181">
        <v>19</v>
      </c>
      <c r="AW181">
        <v>6</v>
      </c>
      <c r="AX181" t="s">
        <v>74</v>
      </c>
      <c r="AY181" t="s">
        <v>74</v>
      </c>
      <c r="AZ181" t="s">
        <v>74</v>
      </c>
      <c r="BA181" t="s">
        <v>74</v>
      </c>
      <c r="BB181">
        <v>598</v>
      </c>
      <c r="BC181">
        <v>601</v>
      </c>
      <c r="BD181" t="s">
        <v>74</v>
      </c>
      <c r="BE181" t="s">
        <v>2206</v>
      </c>
      <c r="BF181" t="str">
        <f>HYPERLINK("http://dx.doi.org/10.1130/0091-7613(1991)019&lt;0598:PMOLAE&gt;2.3.CO;2","http://dx.doi.org/10.1130/0091-7613(1991)019&lt;0598:PMOLAE&gt;2.3.CO;2")</f>
        <v>http://dx.doi.org/10.1130/0091-7613(1991)019&lt;0598:PMOLAE&gt;2.3.CO;2</v>
      </c>
      <c r="BG181" t="s">
        <v>74</v>
      </c>
      <c r="BH181" t="s">
        <v>74</v>
      </c>
      <c r="BI181">
        <v>4</v>
      </c>
      <c r="BJ181" t="s">
        <v>381</v>
      </c>
      <c r="BK181" t="s">
        <v>97</v>
      </c>
      <c r="BL181" t="s">
        <v>381</v>
      </c>
      <c r="BM181" t="s">
        <v>2207</v>
      </c>
      <c r="BN181" t="s">
        <v>74</v>
      </c>
      <c r="BO181" t="s">
        <v>74</v>
      </c>
      <c r="BP181" t="s">
        <v>74</v>
      </c>
      <c r="BQ181" t="s">
        <v>74</v>
      </c>
      <c r="BR181" t="s">
        <v>100</v>
      </c>
      <c r="BS181" t="s">
        <v>2208</v>
      </c>
      <c r="BT181" t="str">
        <f>HYPERLINK("https%3A%2F%2Fwww.webofscience.com%2Fwos%2Fwoscc%2Ffull-record%2FWOS:A1991FQ66100014","View Full Record in Web of Science")</f>
        <v>View Full Record in Web of Science</v>
      </c>
    </row>
    <row r="182" spans="1:72" x14ac:dyDescent="0.15">
      <c r="A182" t="s">
        <v>72</v>
      </c>
      <c r="B182" t="s">
        <v>2209</v>
      </c>
      <c r="C182" t="s">
        <v>74</v>
      </c>
      <c r="D182" t="s">
        <v>74</v>
      </c>
      <c r="E182" t="s">
        <v>74</v>
      </c>
      <c r="F182" t="s">
        <v>2209</v>
      </c>
      <c r="G182" t="s">
        <v>74</v>
      </c>
      <c r="H182" t="s">
        <v>74</v>
      </c>
      <c r="I182" t="s">
        <v>2210</v>
      </c>
      <c r="J182" t="s">
        <v>1605</v>
      </c>
      <c r="K182" t="s">
        <v>74</v>
      </c>
      <c r="L182" t="s">
        <v>74</v>
      </c>
      <c r="M182" t="s">
        <v>77</v>
      </c>
      <c r="N182" t="s">
        <v>78</v>
      </c>
      <c r="O182" t="s">
        <v>74</v>
      </c>
      <c r="P182" t="s">
        <v>74</v>
      </c>
      <c r="Q182" t="s">
        <v>74</v>
      </c>
      <c r="R182" t="s">
        <v>74</v>
      </c>
      <c r="S182" t="s">
        <v>74</v>
      </c>
      <c r="T182" t="s">
        <v>74</v>
      </c>
      <c r="U182" t="s">
        <v>2211</v>
      </c>
      <c r="V182" t="s">
        <v>2212</v>
      </c>
      <c r="W182" t="s">
        <v>2213</v>
      </c>
      <c r="X182" t="s">
        <v>2214</v>
      </c>
      <c r="Y182" t="s">
        <v>2215</v>
      </c>
      <c r="Z182" t="s">
        <v>74</v>
      </c>
      <c r="AA182" t="s">
        <v>74</v>
      </c>
      <c r="AB182" t="s">
        <v>74</v>
      </c>
      <c r="AC182" t="s">
        <v>74</v>
      </c>
      <c r="AD182" t="s">
        <v>74</v>
      </c>
      <c r="AE182" t="s">
        <v>74</v>
      </c>
      <c r="AF182" t="s">
        <v>74</v>
      </c>
      <c r="AG182">
        <v>32</v>
      </c>
      <c r="AH182">
        <v>64</v>
      </c>
      <c r="AI182">
        <v>64</v>
      </c>
      <c r="AJ182">
        <v>0</v>
      </c>
      <c r="AK182">
        <v>9</v>
      </c>
      <c r="AL182" t="s">
        <v>2204</v>
      </c>
      <c r="AM182" t="s">
        <v>1610</v>
      </c>
      <c r="AN182" t="s">
        <v>2205</v>
      </c>
      <c r="AO182" t="s">
        <v>1612</v>
      </c>
      <c r="AP182" t="s">
        <v>74</v>
      </c>
      <c r="AQ182" t="s">
        <v>74</v>
      </c>
      <c r="AR182" t="s">
        <v>1605</v>
      </c>
      <c r="AS182" t="s">
        <v>381</v>
      </c>
      <c r="AT182" t="s">
        <v>2011</v>
      </c>
      <c r="AU182">
        <v>1991</v>
      </c>
      <c r="AV182">
        <v>19</v>
      </c>
      <c r="AW182">
        <v>6</v>
      </c>
      <c r="AX182" t="s">
        <v>74</v>
      </c>
      <c r="AY182" t="s">
        <v>74</v>
      </c>
      <c r="AZ182" t="s">
        <v>74</v>
      </c>
      <c r="BA182" t="s">
        <v>74</v>
      </c>
      <c r="BB182">
        <v>602</v>
      </c>
      <c r="BC182">
        <v>605</v>
      </c>
      <c r="BD182" t="s">
        <v>74</v>
      </c>
      <c r="BE182" t="s">
        <v>2216</v>
      </c>
      <c r="BF182" t="str">
        <f>HYPERLINK("http://dx.doi.org/10.1130/0091-7613(1991)019&lt;0602:LPROCE&gt;2.3.CO;2","http://dx.doi.org/10.1130/0091-7613(1991)019&lt;0602:LPROCE&gt;2.3.CO;2")</f>
        <v>http://dx.doi.org/10.1130/0091-7613(1991)019&lt;0602:LPROCE&gt;2.3.CO;2</v>
      </c>
      <c r="BG182" t="s">
        <v>74</v>
      </c>
      <c r="BH182" t="s">
        <v>74</v>
      </c>
      <c r="BI182">
        <v>4</v>
      </c>
      <c r="BJ182" t="s">
        <v>381</v>
      </c>
      <c r="BK182" t="s">
        <v>97</v>
      </c>
      <c r="BL182" t="s">
        <v>381</v>
      </c>
      <c r="BM182" t="s">
        <v>2207</v>
      </c>
      <c r="BN182" t="s">
        <v>74</v>
      </c>
      <c r="BO182" t="s">
        <v>74</v>
      </c>
      <c r="BP182" t="s">
        <v>74</v>
      </c>
      <c r="BQ182" t="s">
        <v>74</v>
      </c>
      <c r="BR182" t="s">
        <v>100</v>
      </c>
      <c r="BS182" t="s">
        <v>2217</v>
      </c>
      <c r="BT182" t="str">
        <f>HYPERLINK("https%3A%2F%2Fwww.webofscience.com%2Fwos%2Fwoscc%2Ffull-record%2FWOS:A1991FQ66100015","View Full Record in Web of Science")</f>
        <v>View Full Record in Web of Science</v>
      </c>
    </row>
    <row r="183" spans="1:72" x14ac:dyDescent="0.15">
      <c r="A183" t="s">
        <v>72</v>
      </c>
      <c r="B183" t="s">
        <v>2218</v>
      </c>
      <c r="C183" t="s">
        <v>74</v>
      </c>
      <c r="D183" t="s">
        <v>74</v>
      </c>
      <c r="E183" t="s">
        <v>74</v>
      </c>
      <c r="F183" t="s">
        <v>2218</v>
      </c>
      <c r="G183" t="s">
        <v>74</v>
      </c>
      <c r="H183" t="s">
        <v>74</v>
      </c>
      <c r="I183" t="s">
        <v>2219</v>
      </c>
      <c r="J183" t="s">
        <v>1605</v>
      </c>
      <c r="K183" t="s">
        <v>74</v>
      </c>
      <c r="L183" t="s">
        <v>74</v>
      </c>
      <c r="M183" t="s">
        <v>77</v>
      </c>
      <c r="N183" t="s">
        <v>78</v>
      </c>
      <c r="O183" t="s">
        <v>74</v>
      </c>
      <c r="P183" t="s">
        <v>74</v>
      </c>
      <c r="Q183" t="s">
        <v>74</v>
      </c>
      <c r="R183" t="s">
        <v>74</v>
      </c>
      <c r="S183" t="s">
        <v>74</v>
      </c>
      <c r="T183" t="s">
        <v>74</v>
      </c>
      <c r="U183" t="s">
        <v>2220</v>
      </c>
      <c r="V183" t="s">
        <v>2221</v>
      </c>
      <c r="W183" t="s">
        <v>2222</v>
      </c>
      <c r="X183" t="s">
        <v>2223</v>
      </c>
      <c r="Y183" t="s">
        <v>74</v>
      </c>
      <c r="Z183" t="s">
        <v>74</v>
      </c>
      <c r="AA183" t="s">
        <v>74</v>
      </c>
      <c r="AB183" t="s">
        <v>2224</v>
      </c>
      <c r="AC183" t="s">
        <v>74</v>
      </c>
      <c r="AD183" t="s">
        <v>74</v>
      </c>
      <c r="AE183" t="s">
        <v>74</v>
      </c>
      <c r="AF183" t="s">
        <v>74</v>
      </c>
      <c r="AG183">
        <v>26</v>
      </c>
      <c r="AH183">
        <v>137</v>
      </c>
      <c r="AI183">
        <v>160</v>
      </c>
      <c r="AJ183">
        <v>3</v>
      </c>
      <c r="AK183">
        <v>37</v>
      </c>
      <c r="AL183" t="s">
        <v>1609</v>
      </c>
      <c r="AM183" t="s">
        <v>1610</v>
      </c>
      <c r="AN183" t="s">
        <v>1611</v>
      </c>
      <c r="AO183" t="s">
        <v>2225</v>
      </c>
      <c r="AP183" t="s">
        <v>74</v>
      </c>
      <c r="AQ183" t="s">
        <v>74</v>
      </c>
      <c r="AR183" t="s">
        <v>1605</v>
      </c>
      <c r="AS183" t="s">
        <v>381</v>
      </c>
      <c r="AT183" t="s">
        <v>2011</v>
      </c>
      <c r="AU183">
        <v>1991</v>
      </c>
      <c r="AV183">
        <v>19</v>
      </c>
      <c r="AW183">
        <v>6</v>
      </c>
      <c r="AX183" t="s">
        <v>74</v>
      </c>
      <c r="AY183" t="s">
        <v>74</v>
      </c>
      <c r="AZ183" t="s">
        <v>74</v>
      </c>
      <c r="BA183" t="s">
        <v>74</v>
      </c>
      <c r="BB183">
        <v>657</v>
      </c>
      <c r="BC183">
        <v>660</v>
      </c>
      <c r="BD183" t="s">
        <v>74</v>
      </c>
      <c r="BE183" t="s">
        <v>2226</v>
      </c>
      <c r="BF183" t="str">
        <f>HYPERLINK("http://dx.doi.org/10.1130/0091-7613(1991)019&lt;0657:RBAVAS&gt;2.3.CO;2","http://dx.doi.org/10.1130/0091-7613(1991)019&lt;0657:RBAVAS&gt;2.3.CO;2")</f>
        <v>http://dx.doi.org/10.1130/0091-7613(1991)019&lt;0657:RBAVAS&gt;2.3.CO;2</v>
      </c>
      <c r="BG183" t="s">
        <v>74</v>
      </c>
      <c r="BH183" t="s">
        <v>74</v>
      </c>
      <c r="BI183">
        <v>4</v>
      </c>
      <c r="BJ183" t="s">
        <v>381</v>
      </c>
      <c r="BK183" t="s">
        <v>97</v>
      </c>
      <c r="BL183" t="s">
        <v>381</v>
      </c>
      <c r="BM183" t="s">
        <v>2207</v>
      </c>
      <c r="BN183" t="s">
        <v>74</v>
      </c>
      <c r="BO183" t="s">
        <v>74</v>
      </c>
      <c r="BP183" t="s">
        <v>74</v>
      </c>
      <c r="BQ183" t="s">
        <v>74</v>
      </c>
      <c r="BR183" t="s">
        <v>100</v>
      </c>
      <c r="BS183" t="s">
        <v>2227</v>
      </c>
      <c r="BT183" t="str">
        <f>HYPERLINK("https%3A%2F%2Fwww.webofscience.com%2Fwos%2Fwoscc%2Ffull-record%2FWOS:A1991FQ66100029","View Full Record in Web of Science")</f>
        <v>View Full Record in Web of Science</v>
      </c>
    </row>
    <row r="184" spans="1:72" x14ac:dyDescent="0.15">
      <c r="A184" t="s">
        <v>72</v>
      </c>
      <c r="B184" t="s">
        <v>2228</v>
      </c>
      <c r="C184" t="s">
        <v>74</v>
      </c>
      <c r="D184" t="s">
        <v>74</v>
      </c>
      <c r="E184" t="s">
        <v>74</v>
      </c>
      <c r="F184" t="s">
        <v>2228</v>
      </c>
      <c r="G184" t="s">
        <v>74</v>
      </c>
      <c r="H184" t="s">
        <v>74</v>
      </c>
      <c r="I184" t="s">
        <v>2229</v>
      </c>
      <c r="J184" t="s">
        <v>486</v>
      </c>
      <c r="K184" t="s">
        <v>74</v>
      </c>
      <c r="L184" t="s">
        <v>74</v>
      </c>
      <c r="M184" t="s">
        <v>77</v>
      </c>
      <c r="N184" t="s">
        <v>78</v>
      </c>
      <c r="O184" t="s">
        <v>74</v>
      </c>
      <c r="P184" t="s">
        <v>74</v>
      </c>
      <c r="Q184" t="s">
        <v>74</v>
      </c>
      <c r="R184" t="s">
        <v>74</v>
      </c>
      <c r="S184" t="s">
        <v>74</v>
      </c>
      <c r="T184" t="s">
        <v>74</v>
      </c>
      <c r="U184" t="s">
        <v>2230</v>
      </c>
      <c r="V184" t="s">
        <v>2231</v>
      </c>
      <c r="W184" t="s">
        <v>74</v>
      </c>
      <c r="X184" t="s">
        <v>74</v>
      </c>
      <c r="Y184" t="s">
        <v>2232</v>
      </c>
      <c r="Z184" t="s">
        <v>74</v>
      </c>
      <c r="AA184" t="s">
        <v>2233</v>
      </c>
      <c r="AB184" t="s">
        <v>2234</v>
      </c>
      <c r="AC184" t="s">
        <v>74</v>
      </c>
      <c r="AD184" t="s">
        <v>74</v>
      </c>
      <c r="AE184" t="s">
        <v>74</v>
      </c>
      <c r="AF184" t="s">
        <v>74</v>
      </c>
      <c r="AG184">
        <v>24</v>
      </c>
      <c r="AH184">
        <v>34</v>
      </c>
      <c r="AI184">
        <v>34</v>
      </c>
      <c r="AJ184">
        <v>0</v>
      </c>
      <c r="AK184">
        <v>7</v>
      </c>
      <c r="AL184" t="s">
        <v>86</v>
      </c>
      <c r="AM184" t="s">
        <v>87</v>
      </c>
      <c r="AN184" t="s">
        <v>493</v>
      </c>
      <c r="AO184" t="s">
        <v>494</v>
      </c>
      <c r="AP184" t="s">
        <v>74</v>
      </c>
      <c r="AQ184" t="s">
        <v>74</v>
      </c>
      <c r="AR184" t="s">
        <v>495</v>
      </c>
      <c r="AS184" t="s">
        <v>496</v>
      </c>
      <c r="AT184" t="s">
        <v>2011</v>
      </c>
      <c r="AU184">
        <v>1991</v>
      </c>
      <c r="AV184">
        <v>18</v>
      </c>
      <c r="AW184">
        <v>6</v>
      </c>
      <c r="AX184" t="s">
        <v>74</v>
      </c>
      <c r="AY184" t="s">
        <v>74</v>
      </c>
      <c r="AZ184" t="s">
        <v>74</v>
      </c>
      <c r="BA184" t="s">
        <v>74</v>
      </c>
      <c r="BB184">
        <v>1007</v>
      </c>
      <c r="BC184">
        <v>1010</v>
      </c>
      <c r="BD184" t="s">
        <v>74</v>
      </c>
      <c r="BE184" t="s">
        <v>2235</v>
      </c>
      <c r="BF184" t="str">
        <f>HYPERLINK("http://dx.doi.org/10.1029/91GL01158","http://dx.doi.org/10.1029/91GL01158")</f>
        <v>http://dx.doi.org/10.1029/91GL01158</v>
      </c>
      <c r="BG184" t="s">
        <v>74</v>
      </c>
      <c r="BH184" t="s">
        <v>74</v>
      </c>
      <c r="BI184">
        <v>4</v>
      </c>
      <c r="BJ184" t="s">
        <v>380</v>
      </c>
      <c r="BK184" t="s">
        <v>97</v>
      </c>
      <c r="BL184" t="s">
        <v>381</v>
      </c>
      <c r="BM184" t="s">
        <v>2236</v>
      </c>
      <c r="BN184" t="s">
        <v>74</v>
      </c>
      <c r="BO184" t="s">
        <v>74</v>
      </c>
      <c r="BP184" t="s">
        <v>74</v>
      </c>
      <c r="BQ184" t="s">
        <v>74</v>
      </c>
      <c r="BR184" t="s">
        <v>100</v>
      </c>
      <c r="BS184" t="s">
        <v>2237</v>
      </c>
      <c r="BT184" t="str">
        <f>HYPERLINK("https%3A%2F%2Fwww.webofscience.com%2Fwos%2Fwoscc%2Ffull-record%2FWOS:A1991FR19000006","View Full Record in Web of Science")</f>
        <v>View Full Record in Web of Science</v>
      </c>
    </row>
    <row r="185" spans="1:72" x14ac:dyDescent="0.15">
      <c r="A185" t="s">
        <v>72</v>
      </c>
      <c r="B185" t="s">
        <v>2238</v>
      </c>
      <c r="C185" t="s">
        <v>74</v>
      </c>
      <c r="D185" t="s">
        <v>74</v>
      </c>
      <c r="E185" t="s">
        <v>74</v>
      </c>
      <c r="F185" t="s">
        <v>2238</v>
      </c>
      <c r="G185" t="s">
        <v>74</v>
      </c>
      <c r="H185" t="s">
        <v>74</v>
      </c>
      <c r="I185" t="s">
        <v>2239</v>
      </c>
      <c r="J185" t="s">
        <v>486</v>
      </c>
      <c r="K185" t="s">
        <v>74</v>
      </c>
      <c r="L185" t="s">
        <v>74</v>
      </c>
      <c r="M185" t="s">
        <v>77</v>
      </c>
      <c r="N185" t="s">
        <v>78</v>
      </c>
      <c r="O185" t="s">
        <v>74</v>
      </c>
      <c r="P185" t="s">
        <v>74</v>
      </c>
      <c r="Q185" t="s">
        <v>74</v>
      </c>
      <c r="R185" t="s">
        <v>74</v>
      </c>
      <c r="S185" t="s">
        <v>74</v>
      </c>
      <c r="T185" t="s">
        <v>74</v>
      </c>
      <c r="U185" t="s">
        <v>2240</v>
      </c>
      <c r="V185" t="s">
        <v>2241</v>
      </c>
      <c r="W185" t="s">
        <v>2242</v>
      </c>
      <c r="X185" t="s">
        <v>2243</v>
      </c>
      <c r="Y185" t="s">
        <v>2244</v>
      </c>
      <c r="Z185" t="s">
        <v>74</v>
      </c>
      <c r="AA185" t="s">
        <v>1020</v>
      </c>
      <c r="AB185" t="s">
        <v>74</v>
      </c>
      <c r="AC185" t="s">
        <v>74</v>
      </c>
      <c r="AD185" t="s">
        <v>74</v>
      </c>
      <c r="AE185" t="s">
        <v>74</v>
      </c>
      <c r="AF185" t="s">
        <v>74</v>
      </c>
      <c r="AG185">
        <v>15</v>
      </c>
      <c r="AH185">
        <v>10</v>
      </c>
      <c r="AI185">
        <v>10</v>
      </c>
      <c r="AJ185">
        <v>0</v>
      </c>
      <c r="AK185">
        <v>3</v>
      </c>
      <c r="AL185" t="s">
        <v>86</v>
      </c>
      <c r="AM185" t="s">
        <v>87</v>
      </c>
      <c r="AN185" t="s">
        <v>493</v>
      </c>
      <c r="AO185" t="s">
        <v>494</v>
      </c>
      <c r="AP185" t="s">
        <v>74</v>
      </c>
      <c r="AQ185" t="s">
        <v>74</v>
      </c>
      <c r="AR185" t="s">
        <v>495</v>
      </c>
      <c r="AS185" t="s">
        <v>496</v>
      </c>
      <c r="AT185" t="s">
        <v>2011</v>
      </c>
      <c r="AU185">
        <v>1991</v>
      </c>
      <c r="AV185">
        <v>18</v>
      </c>
      <c r="AW185">
        <v>6</v>
      </c>
      <c r="AX185" t="s">
        <v>74</v>
      </c>
      <c r="AY185" t="s">
        <v>74</v>
      </c>
      <c r="AZ185" t="s">
        <v>74</v>
      </c>
      <c r="BA185" t="s">
        <v>74</v>
      </c>
      <c r="BB185">
        <v>1011</v>
      </c>
      <c r="BC185">
        <v>1014</v>
      </c>
      <c r="BD185" t="s">
        <v>74</v>
      </c>
      <c r="BE185" t="s">
        <v>2245</v>
      </c>
      <c r="BF185" t="str">
        <f>HYPERLINK("http://dx.doi.org/10.1029/91GL01301","http://dx.doi.org/10.1029/91GL01301")</f>
        <v>http://dx.doi.org/10.1029/91GL01301</v>
      </c>
      <c r="BG185" t="s">
        <v>74</v>
      </c>
      <c r="BH185" t="s">
        <v>74</v>
      </c>
      <c r="BI185">
        <v>4</v>
      </c>
      <c r="BJ185" t="s">
        <v>380</v>
      </c>
      <c r="BK185" t="s">
        <v>97</v>
      </c>
      <c r="BL185" t="s">
        <v>381</v>
      </c>
      <c r="BM185" t="s">
        <v>2236</v>
      </c>
      <c r="BN185" t="s">
        <v>74</v>
      </c>
      <c r="BO185" t="s">
        <v>74</v>
      </c>
      <c r="BP185" t="s">
        <v>74</v>
      </c>
      <c r="BQ185" t="s">
        <v>74</v>
      </c>
      <c r="BR185" t="s">
        <v>100</v>
      </c>
      <c r="BS185" t="s">
        <v>2246</v>
      </c>
      <c r="BT185" t="str">
        <f>HYPERLINK("https%3A%2F%2Fwww.webofscience.com%2Fwos%2Fwoscc%2Ffull-record%2FWOS:A1991FR19000007","View Full Record in Web of Science")</f>
        <v>View Full Record in Web of Science</v>
      </c>
    </row>
    <row r="186" spans="1:72" x14ac:dyDescent="0.15">
      <c r="A186" t="s">
        <v>72</v>
      </c>
      <c r="B186" t="s">
        <v>2247</v>
      </c>
      <c r="C186" t="s">
        <v>74</v>
      </c>
      <c r="D186" t="s">
        <v>74</v>
      </c>
      <c r="E186" t="s">
        <v>74</v>
      </c>
      <c r="F186" t="s">
        <v>2247</v>
      </c>
      <c r="G186" t="s">
        <v>74</v>
      </c>
      <c r="H186" t="s">
        <v>74</v>
      </c>
      <c r="I186" t="s">
        <v>2248</v>
      </c>
      <c r="J186" t="s">
        <v>2249</v>
      </c>
      <c r="K186" t="s">
        <v>74</v>
      </c>
      <c r="L186" t="s">
        <v>74</v>
      </c>
      <c r="M186" t="s">
        <v>77</v>
      </c>
      <c r="N186" t="s">
        <v>78</v>
      </c>
      <c r="O186" t="s">
        <v>74</v>
      </c>
      <c r="P186" t="s">
        <v>74</v>
      </c>
      <c r="Q186" t="s">
        <v>74</v>
      </c>
      <c r="R186" t="s">
        <v>74</v>
      </c>
      <c r="S186" t="s">
        <v>74</v>
      </c>
      <c r="T186" t="s">
        <v>74</v>
      </c>
      <c r="U186" t="s">
        <v>2250</v>
      </c>
      <c r="V186" t="s">
        <v>74</v>
      </c>
      <c r="W186" t="s">
        <v>2251</v>
      </c>
      <c r="X186" t="s">
        <v>2252</v>
      </c>
      <c r="Y186" t="s">
        <v>2253</v>
      </c>
      <c r="Z186" t="s">
        <v>74</v>
      </c>
      <c r="AA186" t="s">
        <v>2254</v>
      </c>
      <c r="AB186" t="s">
        <v>2255</v>
      </c>
      <c r="AC186" t="s">
        <v>74</v>
      </c>
      <c r="AD186" t="s">
        <v>74</v>
      </c>
      <c r="AE186" t="s">
        <v>74</v>
      </c>
      <c r="AF186" t="s">
        <v>74</v>
      </c>
      <c r="AG186">
        <v>57</v>
      </c>
      <c r="AH186">
        <v>13</v>
      </c>
      <c r="AI186">
        <v>14</v>
      </c>
      <c r="AJ186">
        <v>0</v>
      </c>
      <c r="AK186">
        <v>7</v>
      </c>
      <c r="AL186" t="s">
        <v>2256</v>
      </c>
      <c r="AM186" t="s">
        <v>2257</v>
      </c>
      <c r="AN186" t="s">
        <v>2258</v>
      </c>
      <c r="AO186" t="s">
        <v>2259</v>
      </c>
      <c r="AP186" t="s">
        <v>74</v>
      </c>
      <c r="AQ186" t="s">
        <v>74</v>
      </c>
      <c r="AR186" t="s">
        <v>2249</v>
      </c>
      <c r="AS186" t="s">
        <v>2260</v>
      </c>
      <c r="AT186" t="s">
        <v>2011</v>
      </c>
      <c r="AU186">
        <v>1991</v>
      </c>
      <c r="AV186">
        <v>91</v>
      </c>
      <c r="AW186">
        <v>2</v>
      </c>
      <c r="AX186" t="s">
        <v>74</v>
      </c>
      <c r="AY186" t="s">
        <v>74</v>
      </c>
      <c r="AZ186" t="s">
        <v>74</v>
      </c>
      <c r="BA186" t="s">
        <v>74</v>
      </c>
      <c r="BB186">
        <v>199</v>
      </c>
      <c r="BC186">
        <v>206</v>
      </c>
      <c r="BD186" t="s">
        <v>74</v>
      </c>
      <c r="BE186" t="s">
        <v>2261</v>
      </c>
      <c r="BF186" t="str">
        <f>HYPERLINK("http://dx.doi.org/10.1016/0019-1035(91)90018-O","http://dx.doi.org/10.1016/0019-1035(91)90018-O")</f>
        <v>http://dx.doi.org/10.1016/0019-1035(91)90018-O</v>
      </c>
      <c r="BG186" t="s">
        <v>74</v>
      </c>
      <c r="BH186" t="s">
        <v>74</v>
      </c>
      <c r="BI186">
        <v>8</v>
      </c>
      <c r="BJ186" t="s">
        <v>818</v>
      </c>
      <c r="BK186" t="s">
        <v>97</v>
      </c>
      <c r="BL186" t="s">
        <v>818</v>
      </c>
      <c r="BM186" t="s">
        <v>2262</v>
      </c>
      <c r="BN186" t="s">
        <v>74</v>
      </c>
      <c r="BO186" t="s">
        <v>74</v>
      </c>
      <c r="BP186" t="s">
        <v>74</v>
      </c>
      <c r="BQ186" t="s">
        <v>74</v>
      </c>
      <c r="BR186" t="s">
        <v>100</v>
      </c>
      <c r="BS186" t="s">
        <v>2263</v>
      </c>
      <c r="BT186" t="str">
        <f>HYPERLINK("https%3A%2F%2Fwww.webofscience.com%2Fwos%2Fwoscc%2Ffull-record%2FWOS:A1991FQ20500002","View Full Record in Web of Science")</f>
        <v>View Full Record in Web of Science</v>
      </c>
    </row>
    <row r="187" spans="1:72" x14ac:dyDescent="0.15">
      <c r="A187" t="s">
        <v>72</v>
      </c>
      <c r="B187" t="s">
        <v>2264</v>
      </c>
      <c r="C187" t="s">
        <v>74</v>
      </c>
      <c r="D187" t="s">
        <v>74</v>
      </c>
      <c r="E187" t="s">
        <v>74</v>
      </c>
      <c r="F187" t="s">
        <v>2264</v>
      </c>
      <c r="G187" t="s">
        <v>74</v>
      </c>
      <c r="H187" t="s">
        <v>74</v>
      </c>
      <c r="I187" t="s">
        <v>2265</v>
      </c>
      <c r="J187" t="s">
        <v>2266</v>
      </c>
      <c r="K187" t="s">
        <v>74</v>
      </c>
      <c r="L187" t="s">
        <v>74</v>
      </c>
      <c r="M187" t="s">
        <v>77</v>
      </c>
      <c r="N187" t="s">
        <v>78</v>
      </c>
      <c r="O187" t="s">
        <v>74</v>
      </c>
      <c r="P187" t="s">
        <v>74</v>
      </c>
      <c r="Q187" t="s">
        <v>74</v>
      </c>
      <c r="R187" t="s">
        <v>74</v>
      </c>
      <c r="S187" t="s">
        <v>74</v>
      </c>
      <c r="T187" t="s">
        <v>74</v>
      </c>
      <c r="U187" t="s">
        <v>2267</v>
      </c>
      <c r="V187" t="s">
        <v>2268</v>
      </c>
      <c r="W187" t="s">
        <v>74</v>
      </c>
      <c r="X187" t="s">
        <v>74</v>
      </c>
      <c r="Y187" t="s">
        <v>2269</v>
      </c>
      <c r="Z187" t="s">
        <v>74</v>
      </c>
      <c r="AA187" t="s">
        <v>74</v>
      </c>
      <c r="AB187" t="s">
        <v>2270</v>
      </c>
      <c r="AC187" t="s">
        <v>74</v>
      </c>
      <c r="AD187" t="s">
        <v>74</v>
      </c>
      <c r="AE187" t="s">
        <v>74</v>
      </c>
      <c r="AF187" t="s">
        <v>74</v>
      </c>
      <c r="AG187">
        <v>37</v>
      </c>
      <c r="AH187">
        <v>120</v>
      </c>
      <c r="AI187">
        <v>131</v>
      </c>
      <c r="AJ187">
        <v>0</v>
      </c>
      <c r="AK187">
        <v>10</v>
      </c>
      <c r="AL187" t="s">
        <v>248</v>
      </c>
      <c r="AM187" t="s">
        <v>249</v>
      </c>
      <c r="AN187" t="s">
        <v>250</v>
      </c>
      <c r="AO187" t="s">
        <v>2271</v>
      </c>
      <c r="AP187" t="s">
        <v>74</v>
      </c>
      <c r="AQ187" t="s">
        <v>74</v>
      </c>
      <c r="AR187" t="s">
        <v>2272</v>
      </c>
      <c r="AS187" t="s">
        <v>2273</v>
      </c>
      <c r="AT187" t="s">
        <v>2011</v>
      </c>
      <c r="AU187">
        <v>1991</v>
      </c>
      <c r="AV187">
        <v>60</v>
      </c>
      <c r="AW187">
        <v>2</v>
      </c>
      <c r="AX187" t="s">
        <v>74</v>
      </c>
      <c r="AY187" t="s">
        <v>74</v>
      </c>
      <c r="AZ187" t="s">
        <v>74</v>
      </c>
      <c r="BA187" t="s">
        <v>74</v>
      </c>
      <c r="BB187">
        <v>577</v>
      </c>
      <c r="BC187">
        <v>592</v>
      </c>
      <c r="BD187" t="s">
        <v>74</v>
      </c>
      <c r="BE187" t="s">
        <v>2274</v>
      </c>
      <c r="BF187" t="str">
        <f>HYPERLINK("http://dx.doi.org/10.2307/5299","http://dx.doi.org/10.2307/5299")</f>
        <v>http://dx.doi.org/10.2307/5299</v>
      </c>
      <c r="BG187" t="s">
        <v>74</v>
      </c>
      <c r="BH187" t="s">
        <v>74</v>
      </c>
      <c r="BI187">
        <v>16</v>
      </c>
      <c r="BJ187" t="s">
        <v>2275</v>
      </c>
      <c r="BK187" t="s">
        <v>97</v>
      </c>
      <c r="BL187" t="s">
        <v>2276</v>
      </c>
      <c r="BM187" t="s">
        <v>2277</v>
      </c>
      <c r="BN187" t="s">
        <v>74</v>
      </c>
      <c r="BO187" t="s">
        <v>74</v>
      </c>
      <c r="BP187" t="s">
        <v>74</v>
      </c>
      <c r="BQ187" t="s">
        <v>74</v>
      </c>
      <c r="BR187" t="s">
        <v>100</v>
      </c>
      <c r="BS187" t="s">
        <v>2278</v>
      </c>
      <c r="BT187" t="str">
        <f>HYPERLINK("https%3A%2F%2Fwww.webofscience.com%2Fwos%2Fwoscc%2Ffull-record%2FWOS:A1991FT29200015","View Full Record in Web of Science")</f>
        <v>View Full Record in Web of Science</v>
      </c>
    </row>
    <row r="188" spans="1:72" x14ac:dyDescent="0.15">
      <c r="A188" t="s">
        <v>72</v>
      </c>
      <c r="B188" t="s">
        <v>2279</v>
      </c>
      <c r="C188" t="s">
        <v>74</v>
      </c>
      <c r="D188" t="s">
        <v>74</v>
      </c>
      <c r="E188" t="s">
        <v>74</v>
      </c>
      <c r="F188" t="s">
        <v>2279</v>
      </c>
      <c r="G188" t="s">
        <v>74</v>
      </c>
      <c r="H188" t="s">
        <v>74</v>
      </c>
      <c r="I188" t="s">
        <v>2280</v>
      </c>
      <c r="J188" t="s">
        <v>532</v>
      </c>
      <c r="K188" t="s">
        <v>74</v>
      </c>
      <c r="L188" t="s">
        <v>74</v>
      </c>
      <c r="M188" t="s">
        <v>77</v>
      </c>
      <c r="N188" t="s">
        <v>78</v>
      </c>
      <c r="O188" t="s">
        <v>74</v>
      </c>
      <c r="P188" t="s">
        <v>74</v>
      </c>
      <c r="Q188" t="s">
        <v>74</v>
      </c>
      <c r="R188" t="s">
        <v>74</v>
      </c>
      <c r="S188" t="s">
        <v>74</v>
      </c>
      <c r="T188" t="s">
        <v>74</v>
      </c>
      <c r="U188" t="s">
        <v>2281</v>
      </c>
      <c r="V188" t="s">
        <v>2282</v>
      </c>
      <c r="W188" t="s">
        <v>74</v>
      </c>
      <c r="X188" t="s">
        <v>74</v>
      </c>
      <c r="Y188" t="s">
        <v>2283</v>
      </c>
      <c r="Z188" t="s">
        <v>74</v>
      </c>
      <c r="AA188" t="s">
        <v>74</v>
      </c>
      <c r="AB188" t="s">
        <v>74</v>
      </c>
      <c r="AC188" t="s">
        <v>74</v>
      </c>
      <c r="AD188" t="s">
        <v>74</v>
      </c>
      <c r="AE188" t="s">
        <v>74</v>
      </c>
      <c r="AF188" t="s">
        <v>74</v>
      </c>
      <c r="AG188">
        <v>20</v>
      </c>
      <c r="AH188">
        <v>33</v>
      </c>
      <c r="AI188">
        <v>37</v>
      </c>
      <c r="AJ188">
        <v>0</v>
      </c>
      <c r="AK188">
        <v>0</v>
      </c>
      <c r="AL188" t="s">
        <v>461</v>
      </c>
      <c r="AM188" t="s">
        <v>249</v>
      </c>
      <c r="AN188" t="s">
        <v>735</v>
      </c>
      <c r="AO188" t="s">
        <v>539</v>
      </c>
      <c r="AP188" t="s">
        <v>74</v>
      </c>
      <c r="AQ188" t="s">
        <v>74</v>
      </c>
      <c r="AR188" t="s">
        <v>540</v>
      </c>
      <c r="AS188" t="s">
        <v>541</v>
      </c>
      <c r="AT188" t="s">
        <v>2284</v>
      </c>
      <c r="AU188">
        <v>1991</v>
      </c>
      <c r="AV188">
        <v>53</v>
      </c>
      <c r="AW188" t="s">
        <v>2285</v>
      </c>
      <c r="AX188" t="s">
        <v>74</v>
      </c>
      <c r="AY188" t="s">
        <v>74</v>
      </c>
      <c r="AZ188" t="s">
        <v>74</v>
      </c>
      <c r="BA188" t="s">
        <v>74</v>
      </c>
      <c r="BB188">
        <v>485</v>
      </c>
      <c r="BC188">
        <v>492</v>
      </c>
      <c r="BD188" t="s">
        <v>74</v>
      </c>
      <c r="BE188" t="s">
        <v>2286</v>
      </c>
      <c r="BF188" t="str">
        <f>HYPERLINK("http://dx.doi.org/10.1016/0021-9169(91)90076-J","http://dx.doi.org/10.1016/0021-9169(91)90076-J")</f>
        <v>http://dx.doi.org/10.1016/0021-9169(91)90076-J</v>
      </c>
      <c r="BG188" t="s">
        <v>74</v>
      </c>
      <c r="BH188" t="s">
        <v>74</v>
      </c>
      <c r="BI188">
        <v>8</v>
      </c>
      <c r="BJ188" t="s">
        <v>96</v>
      </c>
      <c r="BK188" t="s">
        <v>97</v>
      </c>
      <c r="BL188" t="s">
        <v>96</v>
      </c>
      <c r="BM188" t="s">
        <v>2287</v>
      </c>
      <c r="BN188" t="s">
        <v>74</v>
      </c>
      <c r="BO188" t="s">
        <v>74</v>
      </c>
      <c r="BP188" t="s">
        <v>74</v>
      </c>
      <c r="BQ188" t="s">
        <v>74</v>
      </c>
      <c r="BR188" t="s">
        <v>100</v>
      </c>
      <c r="BS188" t="s">
        <v>2288</v>
      </c>
      <c r="BT188" t="str">
        <f>HYPERLINK("https%3A%2F%2Fwww.webofscience.com%2Fwos%2Fwoscc%2Ffull-record%2FWOS:A1991GM84500003","View Full Record in Web of Science")</f>
        <v>View Full Record in Web of Science</v>
      </c>
    </row>
    <row r="189" spans="1:72" x14ac:dyDescent="0.15">
      <c r="A189" t="s">
        <v>72</v>
      </c>
      <c r="B189" t="s">
        <v>2289</v>
      </c>
      <c r="C189" t="s">
        <v>74</v>
      </c>
      <c r="D189" t="s">
        <v>74</v>
      </c>
      <c r="E189" t="s">
        <v>74</v>
      </c>
      <c r="F189" t="s">
        <v>2289</v>
      </c>
      <c r="G189" t="s">
        <v>74</v>
      </c>
      <c r="H189" t="s">
        <v>74</v>
      </c>
      <c r="I189" t="s">
        <v>2290</v>
      </c>
      <c r="J189" t="s">
        <v>532</v>
      </c>
      <c r="K189" t="s">
        <v>74</v>
      </c>
      <c r="L189" t="s">
        <v>74</v>
      </c>
      <c r="M189" t="s">
        <v>77</v>
      </c>
      <c r="N189" t="s">
        <v>401</v>
      </c>
      <c r="O189" t="s">
        <v>2291</v>
      </c>
      <c r="P189" t="s">
        <v>2292</v>
      </c>
      <c r="Q189" t="s">
        <v>535</v>
      </c>
      <c r="R189" t="s">
        <v>74</v>
      </c>
      <c r="S189" t="s">
        <v>74</v>
      </c>
      <c r="T189" t="s">
        <v>74</v>
      </c>
      <c r="U189" t="s">
        <v>2293</v>
      </c>
      <c r="V189" t="s">
        <v>2294</v>
      </c>
      <c r="W189" t="s">
        <v>74</v>
      </c>
      <c r="X189" t="s">
        <v>74</v>
      </c>
      <c r="Y189" t="s">
        <v>2295</v>
      </c>
      <c r="Z189" t="s">
        <v>74</v>
      </c>
      <c r="AA189" t="s">
        <v>74</v>
      </c>
      <c r="AB189" t="s">
        <v>74</v>
      </c>
      <c r="AC189" t="s">
        <v>74</v>
      </c>
      <c r="AD189" t="s">
        <v>74</v>
      </c>
      <c r="AE189" t="s">
        <v>74</v>
      </c>
      <c r="AF189" t="s">
        <v>74</v>
      </c>
      <c r="AG189">
        <v>17</v>
      </c>
      <c r="AH189">
        <v>0</v>
      </c>
      <c r="AI189">
        <v>0</v>
      </c>
      <c r="AJ189">
        <v>0</v>
      </c>
      <c r="AK189">
        <v>1</v>
      </c>
      <c r="AL189" t="s">
        <v>461</v>
      </c>
      <c r="AM189" t="s">
        <v>249</v>
      </c>
      <c r="AN189" t="s">
        <v>462</v>
      </c>
      <c r="AO189" t="s">
        <v>539</v>
      </c>
      <c r="AP189" t="s">
        <v>74</v>
      </c>
      <c r="AQ189" t="s">
        <v>74</v>
      </c>
      <c r="AR189" t="s">
        <v>540</v>
      </c>
      <c r="AS189" t="s">
        <v>541</v>
      </c>
      <c r="AT189" t="s">
        <v>2284</v>
      </c>
      <c r="AU189">
        <v>1991</v>
      </c>
      <c r="AV189">
        <v>53</v>
      </c>
      <c r="AW189" t="s">
        <v>2285</v>
      </c>
      <c r="AX189" t="s">
        <v>74</v>
      </c>
      <c r="AY189" t="s">
        <v>74</v>
      </c>
      <c r="AZ189" t="s">
        <v>74</v>
      </c>
      <c r="BA189" t="s">
        <v>74</v>
      </c>
      <c r="BB189">
        <v>577</v>
      </c>
      <c r="BC189">
        <v>580</v>
      </c>
      <c r="BD189" t="s">
        <v>74</v>
      </c>
      <c r="BE189" t="s">
        <v>2296</v>
      </c>
      <c r="BF189" t="str">
        <f>HYPERLINK("http://dx.doi.org/10.1016/0021-9169(91)90085-L","http://dx.doi.org/10.1016/0021-9169(91)90085-L")</f>
        <v>http://dx.doi.org/10.1016/0021-9169(91)90085-L</v>
      </c>
      <c r="BG189" t="s">
        <v>74</v>
      </c>
      <c r="BH189" t="s">
        <v>74</v>
      </c>
      <c r="BI189">
        <v>4</v>
      </c>
      <c r="BJ189" t="s">
        <v>96</v>
      </c>
      <c r="BK189" t="s">
        <v>417</v>
      </c>
      <c r="BL189" t="s">
        <v>96</v>
      </c>
      <c r="BM189" t="s">
        <v>2287</v>
      </c>
      <c r="BN189" t="s">
        <v>74</v>
      </c>
      <c r="BO189" t="s">
        <v>74</v>
      </c>
      <c r="BP189" t="s">
        <v>74</v>
      </c>
      <c r="BQ189" t="s">
        <v>74</v>
      </c>
      <c r="BR189" t="s">
        <v>100</v>
      </c>
      <c r="BS189" t="s">
        <v>2297</v>
      </c>
      <c r="BT189" t="str">
        <f>HYPERLINK("https%3A%2F%2Fwww.webofscience.com%2Fwos%2Fwoscc%2Ffull-record%2FWOS:A1991GM84500012","View Full Record in Web of Science")</f>
        <v>View Full Record in Web of Science</v>
      </c>
    </row>
    <row r="190" spans="1:72" x14ac:dyDescent="0.15">
      <c r="A190" t="s">
        <v>72</v>
      </c>
      <c r="B190" t="s">
        <v>2298</v>
      </c>
      <c r="C190" t="s">
        <v>74</v>
      </c>
      <c r="D190" t="s">
        <v>74</v>
      </c>
      <c r="E190" t="s">
        <v>74</v>
      </c>
      <c r="F190" t="s">
        <v>2298</v>
      </c>
      <c r="G190" t="s">
        <v>74</v>
      </c>
      <c r="H190" t="s">
        <v>74</v>
      </c>
      <c r="I190" t="s">
        <v>2299</v>
      </c>
      <c r="J190" t="s">
        <v>2300</v>
      </c>
      <c r="K190" t="s">
        <v>74</v>
      </c>
      <c r="L190" t="s">
        <v>74</v>
      </c>
      <c r="M190" t="s">
        <v>77</v>
      </c>
      <c r="N190" t="s">
        <v>78</v>
      </c>
      <c r="O190" t="s">
        <v>74</v>
      </c>
      <c r="P190" t="s">
        <v>74</v>
      </c>
      <c r="Q190" t="s">
        <v>74</v>
      </c>
      <c r="R190" t="s">
        <v>74</v>
      </c>
      <c r="S190" t="s">
        <v>74</v>
      </c>
      <c r="T190" t="s">
        <v>74</v>
      </c>
      <c r="U190" t="s">
        <v>2301</v>
      </c>
      <c r="V190" t="s">
        <v>2302</v>
      </c>
      <c r="W190" t="s">
        <v>74</v>
      </c>
      <c r="X190" t="s">
        <v>74</v>
      </c>
      <c r="Y190" t="s">
        <v>2303</v>
      </c>
      <c r="Z190" t="s">
        <v>74</v>
      </c>
      <c r="AA190" t="s">
        <v>2304</v>
      </c>
      <c r="AB190" t="s">
        <v>2305</v>
      </c>
      <c r="AC190" t="s">
        <v>74</v>
      </c>
      <c r="AD190" t="s">
        <v>74</v>
      </c>
      <c r="AE190" t="s">
        <v>74</v>
      </c>
      <c r="AF190" t="s">
        <v>74</v>
      </c>
      <c r="AG190">
        <v>66</v>
      </c>
      <c r="AH190">
        <v>14</v>
      </c>
      <c r="AI190">
        <v>15</v>
      </c>
      <c r="AJ190">
        <v>0</v>
      </c>
      <c r="AK190">
        <v>10</v>
      </c>
      <c r="AL190" t="s">
        <v>555</v>
      </c>
      <c r="AM190" t="s">
        <v>519</v>
      </c>
      <c r="AN190" t="s">
        <v>520</v>
      </c>
      <c r="AO190" t="s">
        <v>2306</v>
      </c>
      <c r="AP190" t="s">
        <v>2307</v>
      </c>
      <c r="AQ190" t="s">
        <v>74</v>
      </c>
      <c r="AR190" t="s">
        <v>2308</v>
      </c>
      <c r="AS190" t="s">
        <v>2309</v>
      </c>
      <c r="AT190" t="s">
        <v>2011</v>
      </c>
      <c r="AU190">
        <v>1991</v>
      </c>
      <c r="AV190">
        <v>208</v>
      </c>
      <c r="AW190">
        <v>3</v>
      </c>
      <c r="AX190" t="s">
        <v>74</v>
      </c>
      <c r="AY190" t="s">
        <v>74</v>
      </c>
      <c r="AZ190" t="s">
        <v>74</v>
      </c>
      <c r="BA190" t="s">
        <v>74</v>
      </c>
      <c r="BB190">
        <v>347</v>
      </c>
      <c r="BC190">
        <v>365</v>
      </c>
      <c r="BD190" t="s">
        <v>74</v>
      </c>
      <c r="BE190" t="s">
        <v>2310</v>
      </c>
      <c r="BF190" t="str">
        <f>HYPERLINK("http://dx.doi.org/10.1002/jmor.1052080309","http://dx.doi.org/10.1002/jmor.1052080309")</f>
        <v>http://dx.doi.org/10.1002/jmor.1052080309</v>
      </c>
      <c r="BG190" t="s">
        <v>74</v>
      </c>
      <c r="BH190" t="s">
        <v>74</v>
      </c>
      <c r="BI190">
        <v>19</v>
      </c>
      <c r="BJ190" t="s">
        <v>2311</v>
      </c>
      <c r="BK190" t="s">
        <v>97</v>
      </c>
      <c r="BL190" t="s">
        <v>2311</v>
      </c>
      <c r="BM190" t="s">
        <v>2312</v>
      </c>
      <c r="BN190">
        <v>29865531</v>
      </c>
      <c r="BO190" t="s">
        <v>74</v>
      </c>
      <c r="BP190" t="s">
        <v>74</v>
      </c>
      <c r="BQ190" t="s">
        <v>74</v>
      </c>
      <c r="BR190" t="s">
        <v>100</v>
      </c>
      <c r="BS190" t="s">
        <v>2313</v>
      </c>
      <c r="BT190" t="str">
        <f>HYPERLINK("https%3A%2F%2Fwww.webofscience.com%2Fwos%2Fwoscc%2Ffull-record%2FWOS:A1991GA37000008","View Full Record in Web of Science")</f>
        <v>View Full Record in Web of Science</v>
      </c>
    </row>
    <row r="191" spans="1:72" x14ac:dyDescent="0.15">
      <c r="A191" t="s">
        <v>72</v>
      </c>
      <c r="B191" t="s">
        <v>2314</v>
      </c>
      <c r="C191" t="s">
        <v>74</v>
      </c>
      <c r="D191" t="s">
        <v>74</v>
      </c>
      <c r="E191" t="s">
        <v>74</v>
      </c>
      <c r="F191" t="s">
        <v>2314</v>
      </c>
      <c r="G191" t="s">
        <v>74</v>
      </c>
      <c r="H191" t="s">
        <v>74</v>
      </c>
      <c r="I191" t="s">
        <v>2315</v>
      </c>
      <c r="J191" t="s">
        <v>2316</v>
      </c>
      <c r="K191" t="s">
        <v>74</v>
      </c>
      <c r="L191" t="s">
        <v>74</v>
      </c>
      <c r="M191" t="s">
        <v>77</v>
      </c>
      <c r="N191" t="s">
        <v>78</v>
      </c>
      <c r="O191" t="s">
        <v>74</v>
      </c>
      <c r="P191" t="s">
        <v>74</v>
      </c>
      <c r="Q191" t="s">
        <v>74</v>
      </c>
      <c r="R191" t="s">
        <v>74</v>
      </c>
      <c r="S191" t="s">
        <v>74</v>
      </c>
      <c r="T191" t="s">
        <v>2317</v>
      </c>
      <c r="U191" t="s">
        <v>2318</v>
      </c>
      <c r="V191" t="s">
        <v>2319</v>
      </c>
      <c r="W191" t="s">
        <v>74</v>
      </c>
      <c r="X191" t="s">
        <v>74</v>
      </c>
      <c r="Y191" t="s">
        <v>2320</v>
      </c>
      <c r="Z191" t="s">
        <v>74</v>
      </c>
      <c r="AA191" t="s">
        <v>74</v>
      </c>
      <c r="AB191" t="s">
        <v>74</v>
      </c>
      <c r="AC191" t="s">
        <v>74</v>
      </c>
      <c r="AD191" t="s">
        <v>74</v>
      </c>
      <c r="AE191" t="s">
        <v>74</v>
      </c>
      <c r="AF191" t="s">
        <v>74</v>
      </c>
      <c r="AG191">
        <v>70</v>
      </c>
      <c r="AH191">
        <v>425</v>
      </c>
      <c r="AI191">
        <v>452</v>
      </c>
      <c r="AJ191">
        <v>0</v>
      </c>
      <c r="AK191">
        <v>51</v>
      </c>
      <c r="AL191" t="s">
        <v>2321</v>
      </c>
      <c r="AM191" t="s">
        <v>1698</v>
      </c>
      <c r="AN191" t="s">
        <v>2322</v>
      </c>
      <c r="AO191" t="s">
        <v>2323</v>
      </c>
      <c r="AP191" t="s">
        <v>74</v>
      </c>
      <c r="AQ191" t="s">
        <v>74</v>
      </c>
      <c r="AR191" t="s">
        <v>2324</v>
      </c>
      <c r="AS191" t="s">
        <v>2325</v>
      </c>
      <c r="AT191" t="s">
        <v>2011</v>
      </c>
      <c r="AU191">
        <v>1991</v>
      </c>
      <c r="AV191">
        <v>27</v>
      </c>
      <c r="AW191">
        <v>3</v>
      </c>
      <c r="AX191" t="s">
        <v>74</v>
      </c>
      <c r="AY191" t="s">
        <v>74</v>
      </c>
      <c r="AZ191" t="s">
        <v>74</v>
      </c>
      <c r="BA191" t="s">
        <v>74</v>
      </c>
      <c r="BB191">
        <v>326</v>
      </c>
      <c r="BC191">
        <v>341</v>
      </c>
      <c r="BD191" t="s">
        <v>74</v>
      </c>
      <c r="BE191" t="s">
        <v>2326</v>
      </c>
      <c r="BF191" t="str">
        <f>HYPERLINK("http://dx.doi.org/10.1111/j.0022-3646.1991.00326.x","http://dx.doi.org/10.1111/j.0022-3646.1991.00326.x")</f>
        <v>http://dx.doi.org/10.1111/j.0022-3646.1991.00326.x</v>
      </c>
      <c r="BG191" t="s">
        <v>74</v>
      </c>
      <c r="BH191" t="s">
        <v>74</v>
      </c>
      <c r="BI191">
        <v>16</v>
      </c>
      <c r="BJ191" t="s">
        <v>2161</v>
      </c>
      <c r="BK191" t="s">
        <v>97</v>
      </c>
      <c r="BL191" t="s">
        <v>2161</v>
      </c>
      <c r="BM191" t="s">
        <v>2327</v>
      </c>
      <c r="BN191" t="s">
        <v>74</v>
      </c>
      <c r="BO191" t="s">
        <v>74</v>
      </c>
      <c r="BP191" t="s">
        <v>74</v>
      </c>
      <c r="BQ191" t="s">
        <v>74</v>
      </c>
      <c r="BR191" t="s">
        <v>100</v>
      </c>
      <c r="BS191" t="s">
        <v>2328</v>
      </c>
      <c r="BT191" t="str">
        <f>HYPERLINK("https%3A%2F%2Fwww.webofscience.com%2Fwos%2Fwoscc%2Ffull-record%2FWOS:A1991FR23900003","View Full Record in Web of Science")</f>
        <v>View Full Record in Web of Science</v>
      </c>
    </row>
    <row r="192" spans="1:72" x14ac:dyDescent="0.15">
      <c r="A192" t="s">
        <v>72</v>
      </c>
      <c r="B192" t="s">
        <v>2329</v>
      </c>
      <c r="C192" t="s">
        <v>74</v>
      </c>
      <c r="D192" t="s">
        <v>74</v>
      </c>
      <c r="E192" t="s">
        <v>74</v>
      </c>
      <c r="F192" t="s">
        <v>2329</v>
      </c>
      <c r="G192" t="s">
        <v>74</v>
      </c>
      <c r="H192" t="s">
        <v>74</v>
      </c>
      <c r="I192" t="s">
        <v>2330</v>
      </c>
      <c r="J192" t="s">
        <v>2316</v>
      </c>
      <c r="K192" t="s">
        <v>74</v>
      </c>
      <c r="L192" t="s">
        <v>74</v>
      </c>
      <c r="M192" t="s">
        <v>77</v>
      </c>
      <c r="N192" t="s">
        <v>78</v>
      </c>
      <c r="O192" t="s">
        <v>74</v>
      </c>
      <c r="P192" t="s">
        <v>74</v>
      </c>
      <c r="Q192" t="s">
        <v>74</v>
      </c>
      <c r="R192" t="s">
        <v>74</v>
      </c>
      <c r="S192" t="s">
        <v>74</v>
      </c>
      <c r="T192" t="s">
        <v>2331</v>
      </c>
      <c r="U192" t="s">
        <v>2332</v>
      </c>
      <c r="V192" t="s">
        <v>2333</v>
      </c>
      <c r="W192" t="s">
        <v>74</v>
      </c>
      <c r="X192" t="s">
        <v>74</v>
      </c>
      <c r="Y192" t="s">
        <v>2334</v>
      </c>
      <c r="Z192" t="s">
        <v>74</v>
      </c>
      <c r="AA192" t="s">
        <v>74</v>
      </c>
      <c r="AB192" t="s">
        <v>74</v>
      </c>
      <c r="AC192" t="s">
        <v>74</v>
      </c>
      <c r="AD192" t="s">
        <v>74</v>
      </c>
      <c r="AE192" t="s">
        <v>74</v>
      </c>
      <c r="AF192" t="s">
        <v>74</v>
      </c>
      <c r="AG192">
        <v>49</v>
      </c>
      <c r="AH192">
        <v>44</v>
      </c>
      <c r="AI192">
        <v>47</v>
      </c>
      <c r="AJ192">
        <v>0</v>
      </c>
      <c r="AK192">
        <v>16</v>
      </c>
      <c r="AL192" t="s">
        <v>2321</v>
      </c>
      <c r="AM192" t="s">
        <v>1698</v>
      </c>
      <c r="AN192" t="s">
        <v>2322</v>
      </c>
      <c r="AO192" t="s">
        <v>2323</v>
      </c>
      <c r="AP192" t="s">
        <v>74</v>
      </c>
      <c r="AQ192" t="s">
        <v>74</v>
      </c>
      <c r="AR192" t="s">
        <v>2324</v>
      </c>
      <c r="AS192" t="s">
        <v>2325</v>
      </c>
      <c r="AT192" t="s">
        <v>2011</v>
      </c>
      <c r="AU192">
        <v>1991</v>
      </c>
      <c r="AV192">
        <v>27</v>
      </c>
      <c r="AW192">
        <v>3</v>
      </c>
      <c r="AX192" t="s">
        <v>74</v>
      </c>
      <c r="AY192" t="s">
        <v>74</v>
      </c>
      <c r="AZ192" t="s">
        <v>74</v>
      </c>
      <c r="BA192" t="s">
        <v>74</v>
      </c>
      <c r="BB192">
        <v>341</v>
      </c>
      <c r="BC192">
        <v>350</v>
      </c>
      <c r="BD192" t="s">
        <v>74</v>
      </c>
      <c r="BE192" t="s">
        <v>2335</v>
      </c>
      <c r="BF192" t="str">
        <f>HYPERLINK("http://dx.doi.org/10.1111/j.0022-3646.1991.00341.x","http://dx.doi.org/10.1111/j.0022-3646.1991.00341.x")</f>
        <v>http://dx.doi.org/10.1111/j.0022-3646.1991.00341.x</v>
      </c>
      <c r="BG192" t="s">
        <v>74</v>
      </c>
      <c r="BH192" t="s">
        <v>74</v>
      </c>
      <c r="BI192">
        <v>10</v>
      </c>
      <c r="BJ192" t="s">
        <v>2161</v>
      </c>
      <c r="BK192" t="s">
        <v>97</v>
      </c>
      <c r="BL192" t="s">
        <v>2161</v>
      </c>
      <c r="BM192" t="s">
        <v>2327</v>
      </c>
      <c r="BN192" t="s">
        <v>74</v>
      </c>
      <c r="BO192" t="s">
        <v>74</v>
      </c>
      <c r="BP192" t="s">
        <v>74</v>
      </c>
      <c r="BQ192" t="s">
        <v>74</v>
      </c>
      <c r="BR192" t="s">
        <v>100</v>
      </c>
      <c r="BS192" t="s">
        <v>2336</v>
      </c>
      <c r="BT192" t="str">
        <f>HYPERLINK("https%3A%2F%2Fwww.webofscience.com%2Fwos%2Fwoscc%2Ffull-record%2FWOS:A1991FR23900004","View Full Record in Web of Science")</f>
        <v>View Full Record in Web of Science</v>
      </c>
    </row>
    <row r="193" spans="1:72" x14ac:dyDescent="0.15">
      <c r="A193" t="s">
        <v>72</v>
      </c>
      <c r="B193" t="s">
        <v>2337</v>
      </c>
      <c r="C193" t="s">
        <v>74</v>
      </c>
      <c r="D193" t="s">
        <v>74</v>
      </c>
      <c r="E193" t="s">
        <v>74</v>
      </c>
      <c r="F193" t="s">
        <v>2337</v>
      </c>
      <c r="G193" t="s">
        <v>74</v>
      </c>
      <c r="H193" t="s">
        <v>74</v>
      </c>
      <c r="I193" t="s">
        <v>2338</v>
      </c>
      <c r="J193" t="s">
        <v>2316</v>
      </c>
      <c r="K193" t="s">
        <v>74</v>
      </c>
      <c r="L193" t="s">
        <v>74</v>
      </c>
      <c r="M193" t="s">
        <v>77</v>
      </c>
      <c r="N193" t="s">
        <v>78</v>
      </c>
      <c r="O193" t="s">
        <v>74</v>
      </c>
      <c r="P193" t="s">
        <v>74</v>
      </c>
      <c r="Q193" t="s">
        <v>74</v>
      </c>
      <c r="R193" t="s">
        <v>74</v>
      </c>
      <c r="S193" t="s">
        <v>74</v>
      </c>
      <c r="T193" t="s">
        <v>2339</v>
      </c>
      <c r="U193" t="s">
        <v>2340</v>
      </c>
      <c r="V193" t="s">
        <v>2341</v>
      </c>
      <c r="W193" t="s">
        <v>2342</v>
      </c>
      <c r="X193" t="s">
        <v>1978</v>
      </c>
      <c r="Y193" t="s">
        <v>74</v>
      </c>
      <c r="Z193" t="s">
        <v>74</v>
      </c>
      <c r="AA193" t="s">
        <v>74</v>
      </c>
      <c r="AB193" t="s">
        <v>74</v>
      </c>
      <c r="AC193" t="s">
        <v>74</v>
      </c>
      <c r="AD193" t="s">
        <v>74</v>
      </c>
      <c r="AE193" t="s">
        <v>74</v>
      </c>
      <c r="AF193" t="s">
        <v>74</v>
      </c>
      <c r="AG193">
        <v>42</v>
      </c>
      <c r="AH193">
        <v>30</v>
      </c>
      <c r="AI193">
        <v>38</v>
      </c>
      <c r="AJ193">
        <v>0</v>
      </c>
      <c r="AK193">
        <v>7</v>
      </c>
      <c r="AL193" t="s">
        <v>2321</v>
      </c>
      <c r="AM193" t="s">
        <v>1698</v>
      </c>
      <c r="AN193" t="s">
        <v>2322</v>
      </c>
      <c r="AO193" t="s">
        <v>2323</v>
      </c>
      <c r="AP193" t="s">
        <v>74</v>
      </c>
      <c r="AQ193" t="s">
        <v>74</v>
      </c>
      <c r="AR193" t="s">
        <v>2324</v>
      </c>
      <c r="AS193" t="s">
        <v>2325</v>
      </c>
      <c r="AT193" t="s">
        <v>2011</v>
      </c>
      <c r="AU193">
        <v>1991</v>
      </c>
      <c r="AV193">
        <v>27</v>
      </c>
      <c r="AW193">
        <v>3</v>
      </c>
      <c r="AX193" t="s">
        <v>74</v>
      </c>
      <c r="AY193" t="s">
        <v>74</v>
      </c>
      <c r="AZ193" t="s">
        <v>74</v>
      </c>
      <c r="BA193" t="s">
        <v>74</v>
      </c>
      <c r="BB193">
        <v>367</v>
      </c>
      <c r="BC193">
        <v>373</v>
      </c>
      <c r="BD193" t="s">
        <v>74</v>
      </c>
      <c r="BE193" t="s">
        <v>2343</v>
      </c>
      <c r="BF193" t="str">
        <f>HYPERLINK("http://dx.doi.org/10.1111/j.0022-3646.1991.00367.x","http://dx.doi.org/10.1111/j.0022-3646.1991.00367.x")</f>
        <v>http://dx.doi.org/10.1111/j.0022-3646.1991.00367.x</v>
      </c>
      <c r="BG193" t="s">
        <v>74</v>
      </c>
      <c r="BH193" t="s">
        <v>74</v>
      </c>
      <c r="BI193">
        <v>7</v>
      </c>
      <c r="BJ193" t="s">
        <v>2161</v>
      </c>
      <c r="BK193" t="s">
        <v>97</v>
      </c>
      <c r="BL193" t="s">
        <v>2161</v>
      </c>
      <c r="BM193" t="s">
        <v>2327</v>
      </c>
      <c r="BN193" t="s">
        <v>74</v>
      </c>
      <c r="BO193" t="s">
        <v>74</v>
      </c>
      <c r="BP193" t="s">
        <v>74</v>
      </c>
      <c r="BQ193" t="s">
        <v>74</v>
      </c>
      <c r="BR193" t="s">
        <v>100</v>
      </c>
      <c r="BS193" t="s">
        <v>2344</v>
      </c>
      <c r="BT193" t="str">
        <f>HYPERLINK("https%3A%2F%2Fwww.webofscience.com%2Fwos%2Fwoscc%2Ffull-record%2FWOS:A1991FR23900007","View Full Record in Web of Science")</f>
        <v>View Full Record in Web of Science</v>
      </c>
    </row>
    <row r="194" spans="1:72" x14ac:dyDescent="0.15">
      <c r="A194" t="s">
        <v>72</v>
      </c>
      <c r="B194" t="s">
        <v>2345</v>
      </c>
      <c r="C194" t="s">
        <v>74</v>
      </c>
      <c r="D194" t="s">
        <v>74</v>
      </c>
      <c r="E194" t="s">
        <v>74</v>
      </c>
      <c r="F194" t="s">
        <v>2345</v>
      </c>
      <c r="G194" t="s">
        <v>74</v>
      </c>
      <c r="H194" t="s">
        <v>74</v>
      </c>
      <c r="I194" t="s">
        <v>2346</v>
      </c>
      <c r="J194" t="s">
        <v>665</v>
      </c>
      <c r="K194" t="s">
        <v>74</v>
      </c>
      <c r="L194" t="s">
        <v>74</v>
      </c>
      <c r="M194" t="s">
        <v>77</v>
      </c>
      <c r="N194" t="s">
        <v>78</v>
      </c>
      <c r="O194" t="s">
        <v>74</v>
      </c>
      <c r="P194" t="s">
        <v>74</v>
      </c>
      <c r="Q194" t="s">
        <v>74</v>
      </c>
      <c r="R194" t="s">
        <v>74</v>
      </c>
      <c r="S194" t="s">
        <v>74</v>
      </c>
      <c r="T194" t="s">
        <v>74</v>
      </c>
      <c r="U194" t="s">
        <v>2347</v>
      </c>
      <c r="V194" t="s">
        <v>2348</v>
      </c>
      <c r="W194" t="s">
        <v>74</v>
      </c>
      <c r="X194" t="s">
        <v>74</v>
      </c>
      <c r="Y194" t="s">
        <v>2349</v>
      </c>
      <c r="Z194" t="s">
        <v>74</v>
      </c>
      <c r="AA194" t="s">
        <v>2350</v>
      </c>
      <c r="AB194" t="s">
        <v>2351</v>
      </c>
      <c r="AC194" t="s">
        <v>74</v>
      </c>
      <c r="AD194" t="s">
        <v>74</v>
      </c>
      <c r="AE194" t="s">
        <v>74</v>
      </c>
      <c r="AF194" t="s">
        <v>74</v>
      </c>
      <c r="AG194">
        <v>17</v>
      </c>
      <c r="AH194">
        <v>124</v>
      </c>
      <c r="AI194">
        <v>131</v>
      </c>
      <c r="AJ194">
        <v>4</v>
      </c>
      <c r="AK194">
        <v>54</v>
      </c>
      <c r="AL194" t="s">
        <v>671</v>
      </c>
      <c r="AM194" t="s">
        <v>249</v>
      </c>
      <c r="AN194" t="s">
        <v>672</v>
      </c>
      <c r="AO194" t="s">
        <v>673</v>
      </c>
      <c r="AP194" t="s">
        <v>74</v>
      </c>
      <c r="AQ194" t="s">
        <v>74</v>
      </c>
      <c r="AR194" t="s">
        <v>674</v>
      </c>
      <c r="AS194" t="s">
        <v>675</v>
      </c>
      <c r="AT194" t="s">
        <v>2011</v>
      </c>
      <c r="AU194">
        <v>1991</v>
      </c>
      <c r="AV194">
        <v>224</v>
      </c>
      <c r="AW194" t="s">
        <v>74</v>
      </c>
      <c r="AX194">
        <v>2</v>
      </c>
      <c r="AY194" t="s">
        <v>74</v>
      </c>
      <c r="AZ194" t="s">
        <v>74</v>
      </c>
      <c r="BA194" t="s">
        <v>74</v>
      </c>
      <c r="BB194">
        <v>223</v>
      </c>
      <c r="BC194">
        <v>232</v>
      </c>
      <c r="BD194" t="s">
        <v>74</v>
      </c>
      <c r="BE194" t="s">
        <v>2352</v>
      </c>
      <c r="BF194" t="str">
        <f>HYPERLINK("http://dx.doi.org/10.1111/j.1469-7998.1991.tb04801.x","http://dx.doi.org/10.1111/j.1469-7998.1991.tb04801.x")</f>
        <v>http://dx.doi.org/10.1111/j.1469-7998.1991.tb04801.x</v>
      </c>
      <c r="BG194" t="s">
        <v>74</v>
      </c>
      <c r="BH194" t="s">
        <v>74</v>
      </c>
      <c r="BI194">
        <v>10</v>
      </c>
      <c r="BJ194" t="s">
        <v>677</v>
      </c>
      <c r="BK194" t="s">
        <v>97</v>
      </c>
      <c r="BL194" t="s">
        <v>677</v>
      </c>
      <c r="BM194" t="s">
        <v>2353</v>
      </c>
      <c r="BN194" t="s">
        <v>74</v>
      </c>
      <c r="BO194" t="s">
        <v>74</v>
      </c>
      <c r="BP194" t="s">
        <v>74</v>
      </c>
      <c r="BQ194" t="s">
        <v>74</v>
      </c>
      <c r="BR194" t="s">
        <v>100</v>
      </c>
      <c r="BS194" t="s">
        <v>2354</v>
      </c>
      <c r="BT194" t="str">
        <f>HYPERLINK("https%3A%2F%2Fwww.webofscience.com%2Fwos%2Fwoscc%2Ffull-record%2FWOS:A1991FU87300005","View Full Record in Web of Science")</f>
        <v>View Full Record in Web of Science</v>
      </c>
    </row>
    <row r="195" spans="1:72" x14ac:dyDescent="0.15">
      <c r="A195" t="s">
        <v>72</v>
      </c>
      <c r="B195" t="s">
        <v>2355</v>
      </c>
      <c r="C195" t="s">
        <v>74</v>
      </c>
      <c r="D195" t="s">
        <v>74</v>
      </c>
      <c r="E195" t="s">
        <v>74</v>
      </c>
      <c r="F195" t="s">
        <v>2355</v>
      </c>
      <c r="G195" t="s">
        <v>74</v>
      </c>
      <c r="H195" t="s">
        <v>74</v>
      </c>
      <c r="I195" t="s">
        <v>2356</v>
      </c>
      <c r="J195" t="s">
        <v>682</v>
      </c>
      <c r="K195" t="s">
        <v>74</v>
      </c>
      <c r="L195" t="s">
        <v>74</v>
      </c>
      <c r="M195" t="s">
        <v>77</v>
      </c>
      <c r="N195" t="s">
        <v>78</v>
      </c>
      <c r="O195" t="s">
        <v>74</v>
      </c>
      <c r="P195" t="s">
        <v>74</v>
      </c>
      <c r="Q195" t="s">
        <v>74</v>
      </c>
      <c r="R195" t="s">
        <v>74</v>
      </c>
      <c r="S195" t="s">
        <v>74</v>
      </c>
      <c r="T195" t="s">
        <v>74</v>
      </c>
      <c r="U195" t="s">
        <v>2357</v>
      </c>
      <c r="V195" t="s">
        <v>2358</v>
      </c>
      <c r="W195" t="s">
        <v>2359</v>
      </c>
      <c r="X195" t="s">
        <v>74</v>
      </c>
      <c r="Y195" t="s">
        <v>2360</v>
      </c>
      <c r="Z195" t="s">
        <v>74</v>
      </c>
      <c r="AA195" t="s">
        <v>2361</v>
      </c>
      <c r="AB195" t="s">
        <v>74</v>
      </c>
      <c r="AC195" t="s">
        <v>74</v>
      </c>
      <c r="AD195" t="s">
        <v>74</v>
      </c>
      <c r="AE195" t="s">
        <v>74</v>
      </c>
      <c r="AF195" t="s">
        <v>74</v>
      </c>
      <c r="AG195">
        <v>26</v>
      </c>
      <c r="AH195">
        <v>31</v>
      </c>
      <c r="AI195">
        <v>33</v>
      </c>
      <c r="AJ195">
        <v>0</v>
      </c>
      <c r="AK195">
        <v>5</v>
      </c>
      <c r="AL195" t="s">
        <v>686</v>
      </c>
      <c r="AM195" t="s">
        <v>687</v>
      </c>
      <c r="AN195" t="s">
        <v>688</v>
      </c>
      <c r="AO195" t="s">
        <v>689</v>
      </c>
      <c r="AP195" t="s">
        <v>74</v>
      </c>
      <c r="AQ195" t="s">
        <v>74</v>
      </c>
      <c r="AR195" t="s">
        <v>690</v>
      </c>
      <c r="AS195" t="s">
        <v>691</v>
      </c>
      <c r="AT195" t="s">
        <v>2011</v>
      </c>
      <c r="AU195">
        <v>1991</v>
      </c>
      <c r="AV195">
        <v>72</v>
      </c>
      <c r="AW195">
        <v>3</v>
      </c>
      <c r="AX195" t="s">
        <v>74</v>
      </c>
      <c r="AY195" t="s">
        <v>74</v>
      </c>
      <c r="AZ195" t="s">
        <v>74</v>
      </c>
      <c r="BA195" t="s">
        <v>74</v>
      </c>
      <c r="BB195">
        <v>225</v>
      </c>
      <c r="BC195">
        <v>238</v>
      </c>
      <c r="BD195" t="s">
        <v>74</v>
      </c>
      <c r="BE195" t="s">
        <v>2362</v>
      </c>
      <c r="BF195" t="str">
        <f>HYPERLINK("http://dx.doi.org/10.3354/meps072225","http://dx.doi.org/10.3354/meps072225")</f>
        <v>http://dx.doi.org/10.3354/meps072225</v>
      </c>
      <c r="BG195" t="s">
        <v>74</v>
      </c>
      <c r="BH195" t="s">
        <v>74</v>
      </c>
      <c r="BI195">
        <v>14</v>
      </c>
      <c r="BJ195" t="s">
        <v>693</v>
      </c>
      <c r="BK195" t="s">
        <v>97</v>
      </c>
      <c r="BL195" t="s">
        <v>694</v>
      </c>
      <c r="BM195" t="s">
        <v>2363</v>
      </c>
      <c r="BN195" t="s">
        <v>74</v>
      </c>
      <c r="BO195" t="s">
        <v>2364</v>
      </c>
      <c r="BP195" t="s">
        <v>74</v>
      </c>
      <c r="BQ195" t="s">
        <v>74</v>
      </c>
      <c r="BR195" t="s">
        <v>100</v>
      </c>
      <c r="BS195" t="s">
        <v>2365</v>
      </c>
      <c r="BT195" t="str">
        <f>HYPERLINK("https%3A%2F%2Fwww.webofscience.com%2Fwos%2Fwoscc%2Ffull-record%2FWOS:A1991FR47100003","View Full Record in Web of Science")</f>
        <v>View Full Record in Web of Science</v>
      </c>
    </row>
    <row r="196" spans="1:72" x14ac:dyDescent="0.15">
      <c r="A196" t="s">
        <v>72</v>
      </c>
      <c r="B196" t="s">
        <v>2366</v>
      </c>
      <c r="C196" t="s">
        <v>74</v>
      </c>
      <c r="D196" t="s">
        <v>74</v>
      </c>
      <c r="E196" t="s">
        <v>74</v>
      </c>
      <c r="F196" t="s">
        <v>2366</v>
      </c>
      <c r="G196" t="s">
        <v>74</v>
      </c>
      <c r="H196" t="s">
        <v>74</v>
      </c>
      <c r="I196" t="s">
        <v>2367</v>
      </c>
      <c r="J196" t="s">
        <v>711</v>
      </c>
      <c r="K196" t="s">
        <v>74</v>
      </c>
      <c r="L196" t="s">
        <v>74</v>
      </c>
      <c r="M196" t="s">
        <v>77</v>
      </c>
      <c r="N196" t="s">
        <v>401</v>
      </c>
      <c r="O196" t="s">
        <v>2368</v>
      </c>
      <c r="P196" t="s">
        <v>2369</v>
      </c>
      <c r="Q196" t="s">
        <v>2370</v>
      </c>
      <c r="R196" t="s">
        <v>74</v>
      </c>
      <c r="S196" t="s">
        <v>2371</v>
      </c>
      <c r="T196" t="s">
        <v>74</v>
      </c>
      <c r="U196" t="s">
        <v>2372</v>
      </c>
      <c r="V196" t="s">
        <v>2373</v>
      </c>
      <c r="W196" t="s">
        <v>74</v>
      </c>
      <c r="X196" t="s">
        <v>74</v>
      </c>
      <c r="Y196" t="s">
        <v>2374</v>
      </c>
      <c r="Z196" t="s">
        <v>74</v>
      </c>
      <c r="AA196" t="s">
        <v>74</v>
      </c>
      <c r="AB196" t="s">
        <v>74</v>
      </c>
      <c r="AC196" t="s">
        <v>74</v>
      </c>
      <c r="AD196" t="s">
        <v>74</v>
      </c>
      <c r="AE196" t="s">
        <v>74</v>
      </c>
      <c r="AF196" t="s">
        <v>74</v>
      </c>
      <c r="AG196">
        <v>20</v>
      </c>
      <c r="AH196">
        <v>12</v>
      </c>
      <c r="AI196">
        <v>14</v>
      </c>
      <c r="AJ196">
        <v>1</v>
      </c>
      <c r="AK196">
        <v>6</v>
      </c>
      <c r="AL196" t="s">
        <v>715</v>
      </c>
      <c r="AM196" t="s">
        <v>716</v>
      </c>
      <c r="AN196" t="s">
        <v>717</v>
      </c>
      <c r="AO196" t="s">
        <v>718</v>
      </c>
      <c r="AP196" t="s">
        <v>74</v>
      </c>
      <c r="AQ196" t="s">
        <v>74</v>
      </c>
      <c r="AR196" t="s">
        <v>719</v>
      </c>
      <c r="AS196" t="s">
        <v>720</v>
      </c>
      <c r="AT196" t="s">
        <v>2011</v>
      </c>
      <c r="AU196">
        <v>1991</v>
      </c>
      <c r="AV196">
        <v>98</v>
      </c>
      <c r="AW196" t="s">
        <v>2194</v>
      </c>
      <c r="AX196" t="s">
        <v>74</v>
      </c>
      <c r="AY196" t="s">
        <v>74</v>
      </c>
      <c r="AZ196" t="s">
        <v>74</v>
      </c>
      <c r="BA196" t="s">
        <v>74</v>
      </c>
      <c r="BB196">
        <v>425</v>
      </c>
      <c r="BC196">
        <v>435</v>
      </c>
      <c r="BD196" t="s">
        <v>74</v>
      </c>
      <c r="BE196" t="s">
        <v>2375</v>
      </c>
      <c r="BF196" t="str">
        <f>HYPERLINK("http://dx.doi.org/10.1016/0025-3227(91)90114-J","http://dx.doi.org/10.1016/0025-3227(91)90114-J")</f>
        <v>http://dx.doi.org/10.1016/0025-3227(91)90114-J</v>
      </c>
      <c r="BG196" t="s">
        <v>74</v>
      </c>
      <c r="BH196" t="s">
        <v>74</v>
      </c>
      <c r="BI196">
        <v>11</v>
      </c>
      <c r="BJ196" t="s">
        <v>723</v>
      </c>
      <c r="BK196" t="s">
        <v>417</v>
      </c>
      <c r="BL196" t="s">
        <v>724</v>
      </c>
      <c r="BM196" t="s">
        <v>2376</v>
      </c>
      <c r="BN196" t="s">
        <v>74</v>
      </c>
      <c r="BO196" t="s">
        <v>74</v>
      </c>
      <c r="BP196" t="s">
        <v>74</v>
      </c>
      <c r="BQ196" t="s">
        <v>74</v>
      </c>
      <c r="BR196" t="s">
        <v>100</v>
      </c>
      <c r="BS196" t="s">
        <v>2377</v>
      </c>
      <c r="BT196" t="str">
        <f>HYPERLINK("https%3A%2F%2Fwww.webofscience.com%2Fwos%2Fwoscc%2Ffull-record%2FWOS:A1991FY07800017","View Full Record in Web of Science")</f>
        <v>View Full Record in Web of Science</v>
      </c>
    </row>
    <row r="197" spans="1:72" x14ac:dyDescent="0.15">
      <c r="A197" t="s">
        <v>72</v>
      </c>
      <c r="B197" t="s">
        <v>2378</v>
      </c>
      <c r="C197" t="s">
        <v>74</v>
      </c>
      <c r="D197" t="s">
        <v>74</v>
      </c>
      <c r="E197" t="s">
        <v>74</v>
      </c>
      <c r="F197" t="s">
        <v>2378</v>
      </c>
      <c r="G197" t="s">
        <v>74</v>
      </c>
      <c r="H197" t="s">
        <v>74</v>
      </c>
      <c r="I197" t="s">
        <v>2379</v>
      </c>
      <c r="J197" t="s">
        <v>747</v>
      </c>
      <c r="K197" t="s">
        <v>74</v>
      </c>
      <c r="L197" t="s">
        <v>74</v>
      </c>
      <c r="M197" t="s">
        <v>77</v>
      </c>
      <c r="N197" t="s">
        <v>78</v>
      </c>
      <c r="O197" t="s">
        <v>74</v>
      </c>
      <c r="P197" t="s">
        <v>74</v>
      </c>
      <c r="Q197" t="s">
        <v>74</v>
      </c>
      <c r="R197" t="s">
        <v>74</v>
      </c>
      <c r="S197" t="s">
        <v>74</v>
      </c>
      <c r="T197" t="s">
        <v>74</v>
      </c>
      <c r="U197" t="s">
        <v>2380</v>
      </c>
      <c r="V197" t="s">
        <v>2381</v>
      </c>
      <c r="W197" t="s">
        <v>74</v>
      </c>
      <c r="X197" t="s">
        <v>74</v>
      </c>
      <c r="Y197" t="s">
        <v>2382</v>
      </c>
      <c r="Z197" t="s">
        <v>74</v>
      </c>
      <c r="AA197" t="s">
        <v>74</v>
      </c>
      <c r="AB197" t="s">
        <v>74</v>
      </c>
      <c r="AC197" t="s">
        <v>74</v>
      </c>
      <c r="AD197" t="s">
        <v>74</v>
      </c>
      <c r="AE197" t="s">
        <v>74</v>
      </c>
      <c r="AF197" t="s">
        <v>74</v>
      </c>
      <c r="AG197">
        <v>29</v>
      </c>
      <c r="AH197">
        <v>28</v>
      </c>
      <c r="AI197">
        <v>30</v>
      </c>
      <c r="AJ197">
        <v>1</v>
      </c>
      <c r="AK197">
        <v>8</v>
      </c>
      <c r="AL197" t="s">
        <v>751</v>
      </c>
      <c r="AM197" t="s">
        <v>752</v>
      </c>
      <c r="AN197" t="s">
        <v>753</v>
      </c>
      <c r="AO197" t="s">
        <v>754</v>
      </c>
      <c r="AP197" t="s">
        <v>74</v>
      </c>
      <c r="AQ197" t="s">
        <v>74</v>
      </c>
      <c r="AR197" t="s">
        <v>747</v>
      </c>
      <c r="AS197" t="s">
        <v>755</v>
      </c>
      <c r="AT197" t="s">
        <v>2011</v>
      </c>
      <c r="AU197">
        <v>1991</v>
      </c>
      <c r="AV197">
        <v>26</v>
      </c>
      <c r="AW197">
        <v>2</v>
      </c>
      <c r="AX197" t="s">
        <v>74</v>
      </c>
      <c r="AY197" t="s">
        <v>74</v>
      </c>
      <c r="AZ197" t="s">
        <v>74</v>
      </c>
      <c r="BA197" t="s">
        <v>74</v>
      </c>
      <c r="BB197">
        <v>111</v>
      </c>
      <c r="BC197">
        <v>115</v>
      </c>
      <c r="BD197" t="s">
        <v>74</v>
      </c>
      <c r="BE197" t="s">
        <v>2383</v>
      </c>
      <c r="BF197" t="str">
        <f>HYPERLINK("http://dx.doi.org/10.1111/j.1945-5100.1991.tb01026.x","http://dx.doi.org/10.1111/j.1945-5100.1991.tb01026.x")</f>
        <v>http://dx.doi.org/10.1111/j.1945-5100.1991.tb01026.x</v>
      </c>
      <c r="BG197" t="s">
        <v>74</v>
      </c>
      <c r="BH197" t="s">
        <v>74</v>
      </c>
      <c r="BI197">
        <v>5</v>
      </c>
      <c r="BJ197" t="s">
        <v>170</v>
      </c>
      <c r="BK197" t="s">
        <v>97</v>
      </c>
      <c r="BL197" t="s">
        <v>170</v>
      </c>
      <c r="BM197" t="s">
        <v>2384</v>
      </c>
      <c r="BN197" t="s">
        <v>74</v>
      </c>
      <c r="BO197" t="s">
        <v>74</v>
      </c>
      <c r="BP197" t="s">
        <v>74</v>
      </c>
      <c r="BQ197" t="s">
        <v>74</v>
      </c>
      <c r="BR197" t="s">
        <v>100</v>
      </c>
      <c r="BS197" t="s">
        <v>2385</v>
      </c>
      <c r="BT197" t="str">
        <f>HYPERLINK("https%3A%2F%2Fwww.webofscience.com%2Fwos%2Fwoscc%2Ffull-record%2FWOS:A1991FU41600004","View Full Record in Web of Science")</f>
        <v>View Full Record in Web of Science</v>
      </c>
    </row>
    <row r="198" spans="1:72" x14ac:dyDescent="0.15">
      <c r="A198" t="s">
        <v>72</v>
      </c>
      <c r="B198" t="s">
        <v>2386</v>
      </c>
      <c r="C198" t="s">
        <v>74</v>
      </c>
      <c r="D198" t="s">
        <v>74</v>
      </c>
      <c r="E198" t="s">
        <v>74</v>
      </c>
      <c r="F198" t="s">
        <v>2386</v>
      </c>
      <c r="G198" t="s">
        <v>74</v>
      </c>
      <c r="H198" t="s">
        <v>74</v>
      </c>
      <c r="I198" t="s">
        <v>2387</v>
      </c>
      <c r="J198" t="s">
        <v>747</v>
      </c>
      <c r="K198" t="s">
        <v>74</v>
      </c>
      <c r="L198" t="s">
        <v>74</v>
      </c>
      <c r="M198" t="s">
        <v>77</v>
      </c>
      <c r="N198" t="s">
        <v>78</v>
      </c>
      <c r="O198" t="s">
        <v>74</v>
      </c>
      <c r="P198" t="s">
        <v>74</v>
      </c>
      <c r="Q198" t="s">
        <v>74</v>
      </c>
      <c r="R198" t="s">
        <v>74</v>
      </c>
      <c r="S198" t="s">
        <v>74</v>
      </c>
      <c r="T198" t="s">
        <v>74</v>
      </c>
      <c r="U198" t="s">
        <v>74</v>
      </c>
      <c r="V198" t="s">
        <v>2388</v>
      </c>
      <c r="W198" t="s">
        <v>2389</v>
      </c>
      <c r="X198" t="s">
        <v>2390</v>
      </c>
      <c r="Y198" t="s">
        <v>2391</v>
      </c>
      <c r="Z198" t="s">
        <v>74</v>
      </c>
      <c r="AA198" t="s">
        <v>74</v>
      </c>
      <c r="AB198" t="s">
        <v>74</v>
      </c>
      <c r="AC198" t="s">
        <v>74</v>
      </c>
      <c r="AD198" t="s">
        <v>74</v>
      </c>
      <c r="AE198" t="s">
        <v>74</v>
      </c>
      <c r="AF198" t="s">
        <v>74</v>
      </c>
      <c r="AG198">
        <v>22</v>
      </c>
      <c r="AH198">
        <v>156</v>
      </c>
      <c r="AI198">
        <v>174</v>
      </c>
      <c r="AJ198">
        <v>0</v>
      </c>
      <c r="AK198">
        <v>19</v>
      </c>
      <c r="AL198" t="s">
        <v>751</v>
      </c>
      <c r="AM198" t="s">
        <v>752</v>
      </c>
      <c r="AN198" t="s">
        <v>753</v>
      </c>
      <c r="AO198" t="s">
        <v>754</v>
      </c>
      <c r="AP198" t="s">
        <v>74</v>
      </c>
      <c r="AQ198" t="s">
        <v>74</v>
      </c>
      <c r="AR198" t="s">
        <v>747</v>
      </c>
      <c r="AS198" t="s">
        <v>755</v>
      </c>
      <c r="AT198" t="s">
        <v>2011</v>
      </c>
      <c r="AU198">
        <v>1991</v>
      </c>
      <c r="AV198">
        <v>26</v>
      </c>
      <c r="AW198">
        <v>2</v>
      </c>
      <c r="AX198" t="s">
        <v>74</v>
      </c>
      <c r="AY198" t="s">
        <v>74</v>
      </c>
      <c r="AZ198" t="s">
        <v>74</v>
      </c>
      <c r="BA198" t="s">
        <v>74</v>
      </c>
      <c r="BB198">
        <v>129</v>
      </c>
      <c r="BC198">
        <v>134</v>
      </c>
      <c r="BD198" t="s">
        <v>74</v>
      </c>
      <c r="BE198" t="s">
        <v>2392</v>
      </c>
      <c r="BF198" t="str">
        <f>HYPERLINK("http://dx.doi.org/10.1111/j.1945-5100.1991.tb01028.x","http://dx.doi.org/10.1111/j.1945-5100.1991.tb01028.x")</f>
        <v>http://dx.doi.org/10.1111/j.1945-5100.1991.tb01028.x</v>
      </c>
      <c r="BG198" t="s">
        <v>74</v>
      </c>
      <c r="BH198" t="s">
        <v>74</v>
      </c>
      <c r="BI198">
        <v>6</v>
      </c>
      <c r="BJ198" t="s">
        <v>170</v>
      </c>
      <c r="BK198" t="s">
        <v>97</v>
      </c>
      <c r="BL198" t="s">
        <v>170</v>
      </c>
      <c r="BM198" t="s">
        <v>2384</v>
      </c>
      <c r="BN198" t="s">
        <v>74</v>
      </c>
      <c r="BO198" t="s">
        <v>74</v>
      </c>
      <c r="BP198" t="s">
        <v>74</v>
      </c>
      <c r="BQ198" t="s">
        <v>74</v>
      </c>
      <c r="BR198" t="s">
        <v>100</v>
      </c>
      <c r="BS198" t="s">
        <v>2393</v>
      </c>
      <c r="BT198" t="str">
        <f>HYPERLINK("https%3A%2F%2Fwww.webofscience.com%2Fwos%2Fwoscc%2Ffull-record%2FWOS:A1991FU41600006","View Full Record in Web of Science")</f>
        <v>View Full Record in Web of Science</v>
      </c>
    </row>
    <row r="199" spans="1:72" x14ac:dyDescent="0.15">
      <c r="A199" t="s">
        <v>72</v>
      </c>
      <c r="B199" t="s">
        <v>2394</v>
      </c>
      <c r="C199" t="s">
        <v>74</v>
      </c>
      <c r="D199" t="s">
        <v>74</v>
      </c>
      <c r="E199" t="s">
        <v>74</v>
      </c>
      <c r="F199" t="s">
        <v>2394</v>
      </c>
      <c r="G199" t="s">
        <v>74</v>
      </c>
      <c r="H199" t="s">
        <v>74</v>
      </c>
      <c r="I199" t="s">
        <v>2395</v>
      </c>
      <c r="J199" t="s">
        <v>747</v>
      </c>
      <c r="K199" t="s">
        <v>74</v>
      </c>
      <c r="L199" t="s">
        <v>74</v>
      </c>
      <c r="M199" t="s">
        <v>77</v>
      </c>
      <c r="N199" t="s">
        <v>78</v>
      </c>
      <c r="O199" t="s">
        <v>74</v>
      </c>
      <c r="P199" t="s">
        <v>74</v>
      </c>
      <c r="Q199" t="s">
        <v>74</v>
      </c>
      <c r="R199" t="s">
        <v>74</v>
      </c>
      <c r="S199" t="s">
        <v>74</v>
      </c>
      <c r="T199" t="s">
        <v>74</v>
      </c>
      <c r="U199" t="s">
        <v>2396</v>
      </c>
      <c r="V199" t="s">
        <v>2397</v>
      </c>
      <c r="W199" t="s">
        <v>74</v>
      </c>
      <c r="X199" t="s">
        <v>74</v>
      </c>
      <c r="Y199" t="s">
        <v>2398</v>
      </c>
      <c r="Z199" t="s">
        <v>74</v>
      </c>
      <c r="AA199" t="s">
        <v>74</v>
      </c>
      <c r="AB199" t="s">
        <v>74</v>
      </c>
      <c r="AC199" t="s">
        <v>74</v>
      </c>
      <c r="AD199" t="s">
        <v>74</v>
      </c>
      <c r="AE199" t="s">
        <v>74</v>
      </c>
      <c r="AF199" t="s">
        <v>74</v>
      </c>
      <c r="AG199">
        <v>16</v>
      </c>
      <c r="AH199">
        <v>15</v>
      </c>
      <c r="AI199">
        <v>15</v>
      </c>
      <c r="AJ199">
        <v>0</v>
      </c>
      <c r="AK199">
        <v>0</v>
      </c>
      <c r="AL199" t="s">
        <v>751</v>
      </c>
      <c r="AM199" t="s">
        <v>752</v>
      </c>
      <c r="AN199" t="s">
        <v>753</v>
      </c>
      <c r="AO199" t="s">
        <v>754</v>
      </c>
      <c r="AP199" t="s">
        <v>74</v>
      </c>
      <c r="AQ199" t="s">
        <v>74</v>
      </c>
      <c r="AR199" t="s">
        <v>747</v>
      </c>
      <c r="AS199" t="s">
        <v>755</v>
      </c>
      <c r="AT199" t="s">
        <v>2011</v>
      </c>
      <c r="AU199">
        <v>1991</v>
      </c>
      <c r="AV199">
        <v>26</v>
      </c>
      <c r="AW199">
        <v>2</v>
      </c>
      <c r="AX199" t="s">
        <v>74</v>
      </c>
      <c r="AY199" t="s">
        <v>74</v>
      </c>
      <c r="AZ199" t="s">
        <v>74</v>
      </c>
      <c r="BA199" t="s">
        <v>74</v>
      </c>
      <c r="BB199">
        <v>157</v>
      </c>
      <c r="BC199">
        <v>160</v>
      </c>
      <c r="BD199" t="s">
        <v>74</v>
      </c>
      <c r="BE199" t="s">
        <v>2399</v>
      </c>
      <c r="BF199" t="str">
        <f>HYPERLINK("http://dx.doi.org/10.1111/j.1945-5100.1991.tb01032.x","http://dx.doi.org/10.1111/j.1945-5100.1991.tb01032.x")</f>
        <v>http://dx.doi.org/10.1111/j.1945-5100.1991.tb01032.x</v>
      </c>
      <c r="BG199" t="s">
        <v>74</v>
      </c>
      <c r="BH199" t="s">
        <v>74</v>
      </c>
      <c r="BI199">
        <v>4</v>
      </c>
      <c r="BJ199" t="s">
        <v>170</v>
      </c>
      <c r="BK199" t="s">
        <v>97</v>
      </c>
      <c r="BL199" t="s">
        <v>170</v>
      </c>
      <c r="BM199" t="s">
        <v>2384</v>
      </c>
      <c r="BN199" t="s">
        <v>74</v>
      </c>
      <c r="BO199" t="s">
        <v>74</v>
      </c>
      <c r="BP199" t="s">
        <v>74</v>
      </c>
      <c r="BQ199" t="s">
        <v>74</v>
      </c>
      <c r="BR199" t="s">
        <v>100</v>
      </c>
      <c r="BS199" t="s">
        <v>2400</v>
      </c>
      <c r="BT199" t="str">
        <f>HYPERLINK("https%3A%2F%2Fwww.webofscience.com%2Fwos%2Fwoscc%2Ffull-record%2FWOS:A1991FU41600010","View Full Record in Web of Science")</f>
        <v>View Full Record in Web of Science</v>
      </c>
    </row>
    <row r="200" spans="1:72" x14ac:dyDescent="0.15">
      <c r="A200" t="s">
        <v>72</v>
      </c>
      <c r="B200" t="s">
        <v>2401</v>
      </c>
      <c r="C200" t="s">
        <v>74</v>
      </c>
      <c r="D200" t="s">
        <v>74</v>
      </c>
      <c r="E200" t="s">
        <v>74</v>
      </c>
      <c r="F200" t="s">
        <v>2401</v>
      </c>
      <c r="G200" t="s">
        <v>74</v>
      </c>
      <c r="H200" t="s">
        <v>74</v>
      </c>
      <c r="I200" t="s">
        <v>2402</v>
      </c>
      <c r="J200" t="s">
        <v>2403</v>
      </c>
      <c r="K200" t="s">
        <v>74</v>
      </c>
      <c r="L200" t="s">
        <v>74</v>
      </c>
      <c r="M200" t="s">
        <v>77</v>
      </c>
      <c r="N200" t="s">
        <v>78</v>
      </c>
      <c r="O200" t="s">
        <v>74</v>
      </c>
      <c r="P200" t="s">
        <v>74</v>
      </c>
      <c r="Q200" t="s">
        <v>74</v>
      </c>
      <c r="R200" t="s">
        <v>74</v>
      </c>
      <c r="S200" t="s">
        <v>74</v>
      </c>
      <c r="T200" t="s">
        <v>74</v>
      </c>
      <c r="U200" t="s">
        <v>2404</v>
      </c>
      <c r="V200" t="s">
        <v>2405</v>
      </c>
      <c r="W200" t="s">
        <v>2406</v>
      </c>
      <c r="X200" t="s">
        <v>2407</v>
      </c>
      <c r="Y200" t="s">
        <v>2408</v>
      </c>
      <c r="Z200" t="s">
        <v>74</v>
      </c>
      <c r="AA200" t="s">
        <v>2409</v>
      </c>
      <c r="AB200" t="s">
        <v>74</v>
      </c>
      <c r="AC200" t="s">
        <v>74</v>
      </c>
      <c r="AD200" t="s">
        <v>74</v>
      </c>
      <c r="AE200" t="s">
        <v>74</v>
      </c>
      <c r="AF200" t="s">
        <v>74</v>
      </c>
      <c r="AG200">
        <v>48</v>
      </c>
      <c r="AH200">
        <v>67</v>
      </c>
      <c r="AI200">
        <v>71</v>
      </c>
      <c r="AJ200">
        <v>1</v>
      </c>
      <c r="AK200">
        <v>13</v>
      </c>
      <c r="AL200" t="s">
        <v>2410</v>
      </c>
      <c r="AM200" t="s">
        <v>2411</v>
      </c>
      <c r="AN200" t="s">
        <v>2412</v>
      </c>
      <c r="AO200" t="s">
        <v>2413</v>
      </c>
      <c r="AP200" t="s">
        <v>74</v>
      </c>
      <c r="AQ200" t="s">
        <v>74</v>
      </c>
      <c r="AR200" t="s">
        <v>2414</v>
      </c>
      <c r="AS200" t="s">
        <v>2415</v>
      </c>
      <c r="AT200" t="s">
        <v>2011</v>
      </c>
      <c r="AU200">
        <v>1991</v>
      </c>
      <c r="AV200">
        <v>27</v>
      </c>
      <c r="AW200">
        <v>2</v>
      </c>
      <c r="AX200" t="s">
        <v>74</v>
      </c>
      <c r="AY200" t="s">
        <v>74</v>
      </c>
      <c r="AZ200" t="s">
        <v>74</v>
      </c>
      <c r="BA200" t="s">
        <v>74</v>
      </c>
      <c r="BB200">
        <v>173</v>
      </c>
      <c r="BC200">
        <v>182</v>
      </c>
      <c r="BD200" t="s">
        <v>74</v>
      </c>
      <c r="BE200" t="s">
        <v>2416</v>
      </c>
      <c r="BF200" t="str">
        <f>HYPERLINK("http://dx.doi.org/10.1016/0077-7579(91)90010-X","http://dx.doi.org/10.1016/0077-7579(91)90010-X")</f>
        <v>http://dx.doi.org/10.1016/0077-7579(91)90010-X</v>
      </c>
      <c r="BG200" t="s">
        <v>74</v>
      </c>
      <c r="BH200" t="s">
        <v>74</v>
      </c>
      <c r="BI200">
        <v>10</v>
      </c>
      <c r="BJ200" t="s">
        <v>416</v>
      </c>
      <c r="BK200" t="s">
        <v>97</v>
      </c>
      <c r="BL200" t="s">
        <v>416</v>
      </c>
      <c r="BM200" t="s">
        <v>2417</v>
      </c>
      <c r="BN200" t="s">
        <v>74</v>
      </c>
      <c r="BO200" t="s">
        <v>74</v>
      </c>
      <c r="BP200" t="s">
        <v>74</v>
      </c>
      <c r="BQ200" t="s">
        <v>74</v>
      </c>
      <c r="BR200" t="s">
        <v>100</v>
      </c>
      <c r="BS200" t="s">
        <v>2418</v>
      </c>
      <c r="BT200" t="str">
        <f>HYPERLINK("https%3A%2F%2Fwww.webofscience.com%2Fwos%2Fwoscc%2Ffull-record%2FWOS:A1991FY01100005","View Full Record in Web of Science")</f>
        <v>View Full Record in Web of Science</v>
      </c>
    </row>
    <row r="201" spans="1:72" x14ac:dyDescent="0.15">
      <c r="A201" t="s">
        <v>72</v>
      </c>
      <c r="B201" t="s">
        <v>2419</v>
      </c>
      <c r="C201" t="s">
        <v>74</v>
      </c>
      <c r="D201" t="s">
        <v>74</v>
      </c>
      <c r="E201" t="s">
        <v>74</v>
      </c>
      <c r="F201" t="s">
        <v>2419</v>
      </c>
      <c r="G201" t="s">
        <v>74</v>
      </c>
      <c r="H201" t="s">
        <v>74</v>
      </c>
      <c r="I201" t="s">
        <v>2420</v>
      </c>
      <c r="J201" t="s">
        <v>2421</v>
      </c>
      <c r="K201" t="s">
        <v>74</v>
      </c>
      <c r="L201" t="s">
        <v>74</v>
      </c>
      <c r="M201" t="s">
        <v>2422</v>
      </c>
      <c r="N201" t="s">
        <v>78</v>
      </c>
      <c r="O201" t="s">
        <v>74</v>
      </c>
      <c r="P201" t="s">
        <v>74</v>
      </c>
      <c r="Q201" t="s">
        <v>74</v>
      </c>
      <c r="R201" t="s">
        <v>74</v>
      </c>
      <c r="S201" t="s">
        <v>74</v>
      </c>
      <c r="T201" t="s">
        <v>74</v>
      </c>
      <c r="U201" t="s">
        <v>2423</v>
      </c>
      <c r="V201" t="s">
        <v>2424</v>
      </c>
      <c r="W201" t="s">
        <v>74</v>
      </c>
      <c r="X201" t="s">
        <v>74</v>
      </c>
      <c r="Y201" t="s">
        <v>2425</v>
      </c>
      <c r="Z201" t="s">
        <v>74</v>
      </c>
      <c r="AA201" t="s">
        <v>74</v>
      </c>
      <c r="AB201" t="s">
        <v>74</v>
      </c>
      <c r="AC201" t="s">
        <v>74</v>
      </c>
      <c r="AD201" t="s">
        <v>74</v>
      </c>
      <c r="AE201" t="s">
        <v>74</v>
      </c>
      <c r="AF201" t="s">
        <v>74</v>
      </c>
      <c r="AG201">
        <v>7</v>
      </c>
      <c r="AH201">
        <v>0</v>
      </c>
      <c r="AI201">
        <v>0</v>
      </c>
      <c r="AJ201">
        <v>0</v>
      </c>
      <c r="AK201">
        <v>4</v>
      </c>
      <c r="AL201" t="s">
        <v>2426</v>
      </c>
      <c r="AM201" t="s">
        <v>2427</v>
      </c>
      <c r="AN201" t="s">
        <v>2428</v>
      </c>
      <c r="AO201" t="s">
        <v>2429</v>
      </c>
      <c r="AP201" t="s">
        <v>74</v>
      </c>
      <c r="AQ201" t="s">
        <v>74</v>
      </c>
      <c r="AR201" t="s">
        <v>2421</v>
      </c>
      <c r="AS201" t="s">
        <v>2430</v>
      </c>
      <c r="AT201" t="s">
        <v>2011</v>
      </c>
      <c r="AU201">
        <v>1991</v>
      </c>
      <c r="AV201" t="s">
        <v>74</v>
      </c>
      <c r="AW201">
        <v>6</v>
      </c>
      <c r="AX201" t="s">
        <v>74</v>
      </c>
      <c r="AY201" t="s">
        <v>74</v>
      </c>
      <c r="AZ201" t="s">
        <v>74</v>
      </c>
      <c r="BA201" t="s">
        <v>74</v>
      </c>
      <c r="BB201">
        <v>759</v>
      </c>
      <c r="BC201">
        <v>765</v>
      </c>
      <c r="BD201" t="s">
        <v>74</v>
      </c>
      <c r="BE201" t="s">
        <v>2431</v>
      </c>
      <c r="BF201" t="str">
        <f>HYPERLINK("http://dx.doi.org/10.1246/nikkashi.1991.759","http://dx.doi.org/10.1246/nikkashi.1991.759")</f>
        <v>http://dx.doi.org/10.1246/nikkashi.1991.759</v>
      </c>
      <c r="BG201" t="s">
        <v>74</v>
      </c>
      <c r="BH201" t="s">
        <v>74</v>
      </c>
      <c r="BI201">
        <v>7</v>
      </c>
      <c r="BJ201" t="s">
        <v>2432</v>
      </c>
      <c r="BK201" t="s">
        <v>97</v>
      </c>
      <c r="BL201" t="s">
        <v>203</v>
      </c>
      <c r="BM201" t="s">
        <v>2433</v>
      </c>
      <c r="BN201" t="s">
        <v>74</v>
      </c>
      <c r="BO201" t="s">
        <v>147</v>
      </c>
      <c r="BP201" t="s">
        <v>74</v>
      </c>
      <c r="BQ201" t="s">
        <v>74</v>
      </c>
      <c r="BR201" t="s">
        <v>100</v>
      </c>
      <c r="BS201" t="s">
        <v>2434</v>
      </c>
      <c r="BT201" t="str">
        <f>HYPERLINK("https%3A%2F%2Fwww.webofscience.com%2Fwos%2Fwoscc%2Ffull-record%2FWOS:A1991FV24400007","View Full Record in Web of Science")</f>
        <v>View Full Record in Web of Science</v>
      </c>
    </row>
    <row r="202" spans="1:72" x14ac:dyDescent="0.15">
      <c r="A202" t="s">
        <v>72</v>
      </c>
      <c r="B202" t="s">
        <v>2435</v>
      </c>
      <c r="C202" t="s">
        <v>74</v>
      </c>
      <c r="D202" t="s">
        <v>74</v>
      </c>
      <c r="E202" t="s">
        <v>74</v>
      </c>
      <c r="F202" t="s">
        <v>2435</v>
      </c>
      <c r="G202" t="s">
        <v>74</v>
      </c>
      <c r="H202" t="s">
        <v>74</v>
      </c>
      <c r="I202" t="s">
        <v>2436</v>
      </c>
      <c r="J202" t="s">
        <v>2421</v>
      </c>
      <c r="K202" t="s">
        <v>74</v>
      </c>
      <c r="L202" t="s">
        <v>74</v>
      </c>
      <c r="M202" t="s">
        <v>2422</v>
      </c>
      <c r="N202" t="s">
        <v>78</v>
      </c>
      <c r="O202" t="s">
        <v>74</v>
      </c>
      <c r="P202" t="s">
        <v>74</v>
      </c>
      <c r="Q202" t="s">
        <v>74</v>
      </c>
      <c r="R202" t="s">
        <v>74</v>
      </c>
      <c r="S202" t="s">
        <v>74</v>
      </c>
      <c r="T202" t="s">
        <v>74</v>
      </c>
      <c r="U202" t="s">
        <v>74</v>
      </c>
      <c r="V202" t="s">
        <v>2437</v>
      </c>
      <c r="W202" t="s">
        <v>74</v>
      </c>
      <c r="X202" t="s">
        <v>74</v>
      </c>
      <c r="Y202" t="s">
        <v>2438</v>
      </c>
      <c r="Z202" t="s">
        <v>74</v>
      </c>
      <c r="AA202" t="s">
        <v>74</v>
      </c>
      <c r="AB202" t="s">
        <v>74</v>
      </c>
      <c r="AC202" t="s">
        <v>74</v>
      </c>
      <c r="AD202" t="s">
        <v>74</v>
      </c>
      <c r="AE202" t="s">
        <v>74</v>
      </c>
      <c r="AF202" t="s">
        <v>74</v>
      </c>
      <c r="AG202">
        <v>4</v>
      </c>
      <c r="AH202">
        <v>0</v>
      </c>
      <c r="AI202">
        <v>0</v>
      </c>
      <c r="AJ202">
        <v>0</v>
      </c>
      <c r="AK202">
        <v>0</v>
      </c>
      <c r="AL202" t="s">
        <v>2426</v>
      </c>
      <c r="AM202" t="s">
        <v>2427</v>
      </c>
      <c r="AN202" t="s">
        <v>2428</v>
      </c>
      <c r="AO202" t="s">
        <v>2429</v>
      </c>
      <c r="AP202" t="s">
        <v>74</v>
      </c>
      <c r="AQ202" t="s">
        <v>74</v>
      </c>
      <c r="AR202" t="s">
        <v>2421</v>
      </c>
      <c r="AS202" t="s">
        <v>2430</v>
      </c>
      <c r="AT202" t="s">
        <v>2011</v>
      </c>
      <c r="AU202">
        <v>1991</v>
      </c>
      <c r="AV202" t="s">
        <v>74</v>
      </c>
      <c r="AW202">
        <v>6</v>
      </c>
      <c r="AX202" t="s">
        <v>74</v>
      </c>
      <c r="AY202" t="s">
        <v>74</v>
      </c>
      <c r="AZ202" t="s">
        <v>74</v>
      </c>
      <c r="BA202" t="s">
        <v>74</v>
      </c>
      <c r="BB202">
        <v>777</v>
      </c>
      <c r="BC202">
        <v>785</v>
      </c>
      <c r="BD202" t="s">
        <v>74</v>
      </c>
      <c r="BE202" t="s">
        <v>2439</v>
      </c>
      <c r="BF202" t="str">
        <f>HYPERLINK("http://dx.doi.org/10.1246/nikkashi.1991.777","http://dx.doi.org/10.1246/nikkashi.1991.777")</f>
        <v>http://dx.doi.org/10.1246/nikkashi.1991.777</v>
      </c>
      <c r="BG202" t="s">
        <v>74</v>
      </c>
      <c r="BH202" t="s">
        <v>74</v>
      </c>
      <c r="BI202">
        <v>9</v>
      </c>
      <c r="BJ202" t="s">
        <v>2432</v>
      </c>
      <c r="BK202" t="s">
        <v>97</v>
      </c>
      <c r="BL202" t="s">
        <v>203</v>
      </c>
      <c r="BM202" t="s">
        <v>2433</v>
      </c>
      <c r="BN202" t="s">
        <v>74</v>
      </c>
      <c r="BO202" t="s">
        <v>147</v>
      </c>
      <c r="BP202" t="s">
        <v>74</v>
      </c>
      <c r="BQ202" t="s">
        <v>74</v>
      </c>
      <c r="BR202" t="s">
        <v>100</v>
      </c>
      <c r="BS202" t="s">
        <v>2440</v>
      </c>
      <c r="BT202" t="str">
        <f>HYPERLINK("https%3A%2F%2Fwww.webofscience.com%2Fwos%2Fwoscc%2Ffull-record%2FWOS:A1991FV24400011","View Full Record in Web of Science")</f>
        <v>View Full Record in Web of Science</v>
      </c>
    </row>
    <row r="203" spans="1:72" x14ac:dyDescent="0.15">
      <c r="A203" t="s">
        <v>72</v>
      </c>
      <c r="B203" t="s">
        <v>2441</v>
      </c>
      <c r="C203" t="s">
        <v>74</v>
      </c>
      <c r="D203" t="s">
        <v>74</v>
      </c>
      <c r="E203" t="s">
        <v>74</v>
      </c>
      <c r="F203" t="s">
        <v>2441</v>
      </c>
      <c r="G203" t="s">
        <v>74</v>
      </c>
      <c r="H203" t="s">
        <v>74</v>
      </c>
      <c r="I203" t="s">
        <v>2442</v>
      </c>
      <c r="J203" t="s">
        <v>2443</v>
      </c>
      <c r="K203" t="s">
        <v>74</v>
      </c>
      <c r="L203" t="s">
        <v>74</v>
      </c>
      <c r="M203" t="s">
        <v>77</v>
      </c>
      <c r="N203" t="s">
        <v>78</v>
      </c>
      <c r="O203" t="s">
        <v>74</v>
      </c>
      <c r="P203" t="s">
        <v>74</v>
      </c>
      <c r="Q203" t="s">
        <v>74</v>
      </c>
      <c r="R203" t="s">
        <v>74</v>
      </c>
      <c r="S203" t="s">
        <v>74</v>
      </c>
      <c r="T203" t="s">
        <v>74</v>
      </c>
      <c r="U203" t="s">
        <v>74</v>
      </c>
      <c r="V203" t="s">
        <v>2444</v>
      </c>
      <c r="W203" t="s">
        <v>74</v>
      </c>
      <c r="X203" t="s">
        <v>74</v>
      </c>
      <c r="Y203" t="s">
        <v>2445</v>
      </c>
      <c r="Z203" t="s">
        <v>74</v>
      </c>
      <c r="AA203" t="s">
        <v>2446</v>
      </c>
      <c r="AB203" t="s">
        <v>2447</v>
      </c>
      <c r="AC203" t="s">
        <v>74</v>
      </c>
      <c r="AD203" t="s">
        <v>74</v>
      </c>
      <c r="AE203" t="s">
        <v>74</v>
      </c>
      <c r="AF203" t="s">
        <v>74</v>
      </c>
      <c r="AG203">
        <v>0</v>
      </c>
      <c r="AH203">
        <v>23</v>
      </c>
      <c r="AI203">
        <v>24</v>
      </c>
      <c r="AJ203">
        <v>0</v>
      </c>
      <c r="AK203">
        <v>11</v>
      </c>
      <c r="AL203" t="s">
        <v>2448</v>
      </c>
      <c r="AM203" t="s">
        <v>2449</v>
      </c>
      <c r="AN203" t="s">
        <v>2450</v>
      </c>
      <c r="AO203" t="s">
        <v>2451</v>
      </c>
      <c r="AP203" t="s">
        <v>74</v>
      </c>
      <c r="AQ203" t="s">
        <v>74</v>
      </c>
      <c r="AR203" t="s">
        <v>2443</v>
      </c>
      <c r="AS203" t="s">
        <v>2452</v>
      </c>
      <c r="AT203" t="s">
        <v>2011</v>
      </c>
      <c r="AU203">
        <v>1991</v>
      </c>
      <c r="AV203">
        <v>62</v>
      </c>
      <c r="AW203" t="s">
        <v>415</v>
      </c>
      <c r="AX203" t="s">
        <v>74</v>
      </c>
      <c r="AY203" t="s">
        <v>74</v>
      </c>
      <c r="AZ203" t="s">
        <v>74</v>
      </c>
      <c r="BA203" t="s">
        <v>74</v>
      </c>
      <c r="BB203">
        <v>52</v>
      </c>
      <c r="BC203">
        <v>58</v>
      </c>
      <c r="BD203" t="s">
        <v>74</v>
      </c>
      <c r="BE203" t="s">
        <v>2453</v>
      </c>
      <c r="BF203" t="str">
        <f>HYPERLINK("http://dx.doi.org/10.1080/00306525.1991.9639641","http://dx.doi.org/10.1080/00306525.1991.9639641")</f>
        <v>http://dx.doi.org/10.1080/00306525.1991.9639641</v>
      </c>
      <c r="BG203" t="s">
        <v>74</v>
      </c>
      <c r="BH203" t="s">
        <v>74</v>
      </c>
      <c r="BI203">
        <v>7</v>
      </c>
      <c r="BJ203" t="s">
        <v>2454</v>
      </c>
      <c r="BK203" t="s">
        <v>97</v>
      </c>
      <c r="BL203" t="s">
        <v>677</v>
      </c>
      <c r="BM203" t="s">
        <v>2455</v>
      </c>
      <c r="BN203" t="s">
        <v>74</v>
      </c>
      <c r="BO203" t="s">
        <v>74</v>
      </c>
      <c r="BP203" t="s">
        <v>74</v>
      </c>
      <c r="BQ203" t="s">
        <v>74</v>
      </c>
      <c r="BR203" t="s">
        <v>100</v>
      </c>
      <c r="BS203" t="s">
        <v>2456</v>
      </c>
      <c r="BT203" t="str">
        <f>HYPERLINK("https%3A%2F%2Fwww.webofscience.com%2Fwos%2Fwoscc%2Ffull-record%2FWOS:A1991HF06700009","View Full Record in Web of Science")</f>
        <v>View Full Record in Web of Science</v>
      </c>
    </row>
    <row r="204" spans="1:72" x14ac:dyDescent="0.15">
      <c r="A204" t="s">
        <v>72</v>
      </c>
      <c r="B204" t="s">
        <v>2457</v>
      </c>
      <c r="C204" t="s">
        <v>74</v>
      </c>
      <c r="D204" t="s">
        <v>74</v>
      </c>
      <c r="E204" t="s">
        <v>74</v>
      </c>
      <c r="F204" t="s">
        <v>2457</v>
      </c>
      <c r="G204" t="s">
        <v>74</v>
      </c>
      <c r="H204" t="s">
        <v>74</v>
      </c>
      <c r="I204" t="s">
        <v>2458</v>
      </c>
      <c r="J204" t="s">
        <v>823</v>
      </c>
      <c r="K204" t="s">
        <v>74</v>
      </c>
      <c r="L204" t="s">
        <v>74</v>
      </c>
      <c r="M204" t="s">
        <v>77</v>
      </c>
      <c r="N204" t="s">
        <v>78</v>
      </c>
      <c r="O204" t="s">
        <v>74</v>
      </c>
      <c r="P204" t="s">
        <v>74</v>
      </c>
      <c r="Q204" t="s">
        <v>74</v>
      </c>
      <c r="R204" t="s">
        <v>74</v>
      </c>
      <c r="S204" t="s">
        <v>74</v>
      </c>
      <c r="T204" t="s">
        <v>74</v>
      </c>
      <c r="U204" t="s">
        <v>74</v>
      </c>
      <c r="V204" t="s">
        <v>2459</v>
      </c>
      <c r="W204" t="s">
        <v>2460</v>
      </c>
      <c r="X204" t="s">
        <v>2461</v>
      </c>
      <c r="Y204" t="s">
        <v>74</v>
      </c>
      <c r="Z204" t="s">
        <v>74</v>
      </c>
      <c r="AA204" t="s">
        <v>74</v>
      </c>
      <c r="AB204" t="s">
        <v>2462</v>
      </c>
      <c r="AC204" t="s">
        <v>74</v>
      </c>
      <c r="AD204" t="s">
        <v>74</v>
      </c>
      <c r="AE204" t="s">
        <v>74</v>
      </c>
      <c r="AF204" t="s">
        <v>74</v>
      </c>
      <c r="AG204">
        <v>71</v>
      </c>
      <c r="AH204">
        <v>47</v>
      </c>
      <c r="AI204">
        <v>51</v>
      </c>
      <c r="AJ204">
        <v>0</v>
      </c>
      <c r="AK204">
        <v>8</v>
      </c>
      <c r="AL204" t="s">
        <v>842</v>
      </c>
      <c r="AM204" t="s">
        <v>215</v>
      </c>
      <c r="AN204" t="s">
        <v>843</v>
      </c>
      <c r="AO204" t="s">
        <v>830</v>
      </c>
      <c r="AP204" t="s">
        <v>844</v>
      </c>
      <c r="AQ204" t="s">
        <v>74</v>
      </c>
      <c r="AR204" t="s">
        <v>831</v>
      </c>
      <c r="AS204" t="s">
        <v>832</v>
      </c>
      <c r="AT204" t="s">
        <v>2011</v>
      </c>
      <c r="AU204">
        <v>1991</v>
      </c>
      <c r="AV204">
        <v>11</v>
      </c>
      <c r="AW204">
        <v>3</v>
      </c>
      <c r="AX204" t="s">
        <v>74</v>
      </c>
      <c r="AY204" t="s">
        <v>74</v>
      </c>
      <c r="AZ204" t="s">
        <v>74</v>
      </c>
      <c r="BA204" t="s">
        <v>74</v>
      </c>
      <c r="BB204">
        <v>145</v>
      </c>
      <c r="BC204">
        <v>155</v>
      </c>
      <c r="BD204" t="s">
        <v>74</v>
      </c>
      <c r="BE204" t="s">
        <v>74</v>
      </c>
      <c r="BF204" t="s">
        <v>74</v>
      </c>
      <c r="BG204" t="s">
        <v>74</v>
      </c>
      <c r="BH204" t="s">
        <v>74</v>
      </c>
      <c r="BI204">
        <v>11</v>
      </c>
      <c r="BJ204" t="s">
        <v>833</v>
      </c>
      <c r="BK204" t="s">
        <v>97</v>
      </c>
      <c r="BL204" t="s">
        <v>438</v>
      </c>
      <c r="BM204" t="s">
        <v>2463</v>
      </c>
      <c r="BN204" t="s">
        <v>74</v>
      </c>
      <c r="BO204" t="s">
        <v>74</v>
      </c>
      <c r="BP204" t="s">
        <v>74</v>
      </c>
      <c r="BQ204" t="s">
        <v>74</v>
      </c>
      <c r="BR204" t="s">
        <v>100</v>
      </c>
      <c r="BS204" t="s">
        <v>2464</v>
      </c>
      <c r="BT204" t="str">
        <f>HYPERLINK("https%3A%2F%2Fwww.webofscience.com%2Fwos%2Fwoscc%2Ffull-record%2FWOS:A1991FU68700001","View Full Record in Web of Science")</f>
        <v>View Full Record in Web of Science</v>
      </c>
    </row>
    <row r="205" spans="1:72" x14ac:dyDescent="0.15">
      <c r="A205" t="s">
        <v>72</v>
      </c>
      <c r="B205" t="s">
        <v>2465</v>
      </c>
      <c r="C205" t="s">
        <v>74</v>
      </c>
      <c r="D205" t="s">
        <v>74</v>
      </c>
      <c r="E205" t="s">
        <v>74</v>
      </c>
      <c r="F205" t="s">
        <v>2465</v>
      </c>
      <c r="G205" t="s">
        <v>74</v>
      </c>
      <c r="H205" t="s">
        <v>74</v>
      </c>
      <c r="I205" t="s">
        <v>2466</v>
      </c>
      <c r="J205" t="s">
        <v>823</v>
      </c>
      <c r="K205" t="s">
        <v>74</v>
      </c>
      <c r="L205" t="s">
        <v>74</v>
      </c>
      <c r="M205" t="s">
        <v>77</v>
      </c>
      <c r="N205" t="s">
        <v>78</v>
      </c>
      <c r="O205" t="s">
        <v>74</v>
      </c>
      <c r="P205" t="s">
        <v>74</v>
      </c>
      <c r="Q205" t="s">
        <v>74</v>
      </c>
      <c r="R205" t="s">
        <v>74</v>
      </c>
      <c r="S205" t="s">
        <v>74</v>
      </c>
      <c r="T205" t="s">
        <v>74</v>
      </c>
      <c r="U205" t="s">
        <v>2467</v>
      </c>
      <c r="V205" t="s">
        <v>2468</v>
      </c>
      <c r="W205" t="s">
        <v>74</v>
      </c>
      <c r="X205" t="s">
        <v>74</v>
      </c>
      <c r="Y205" t="s">
        <v>2469</v>
      </c>
      <c r="Z205" t="s">
        <v>74</v>
      </c>
      <c r="AA205" t="s">
        <v>74</v>
      </c>
      <c r="AB205" t="s">
        <v>74</v>
      </c>
      <c r="AC205" t="s">
        <v>74</v>
      </c>
      <c r="AD205" t="s">
        <v>74</v>
      </c>
      <c r="AE205" t="s">
        <v>74</v>
      </c>
      <c r="AF205" t="s">
        <v>74</v>
      </c>
      <c r="AG205">
        <v>40</v>
      </c>
      <c r="AH205">
        <v>106</v>
      </c>
      <c r="AI205">
        <v>116</v>
      </c>
      <c r="AJ205">
        <v>1</v>
      </c>
      <c r="AK205">
        <v>14</v>
      </c>
      <c r="AL205" t="s">
        <v>214</v>
      </c>
      <c r="AM205" t="s">
        <v>215</v>
      </c>
      <c r="AN205" t="s">
        <v>216</v>
      </c>
      <c r="AO205" t="s">
        <v>830</v>
      </c>
      <c r="AP205" t="s">
        <v>74</v>
      </c>
      <c r="AQ205" t="s">
        <v>74</v>
      </c>
      <c r="AR205" t="s">
        <v>831</v>
      </c>
      <c r="AS205" t="s">
        <v>832</v>
      </c>
      <c r="AT205" t="s">
        <v>2011</v>
      </c>
      <c r="AU205">
        <v>1991</v>
      </c>
      <c r="AV205">
        <v>11</v>
      </c>
      <c r="AW205">
        <v>3</v>
      </c>
      <c r="AX205" t="s">
        <v>74</v>
      </c>
      <c r="AY205" t="s">
        <v>74</v>
      </c>
      <c r="AZ205" t="s">
        <v>74</v>
      </c>
      <c r="BA205" t="s">
        <v>74</v>
      </c>
      <c r="BB205">
        <v>157</v>
      </c>
      <c r="BC205">
        <v>167</v>
      </c>
      <c r="BD205" t="s">
        <v>74</v>
      </c>
      <c r="BE205" t="s">
        <v>74</v>
      </c>
      <c r="BF205" t="s">
        <v>74</v>
      </c>
      <c r="BG205" t="s">
        <v>74</v>
      </c>
      <c r="BH205" t="s">
        <v>74</v>
      </c>
      <c r="BI205">
        <v>11</v>
      </c>
      <c r="BJ205" t="s">
        <v>833</v>
      </c>
      <c r="BK205" t="s">
        <v>97</v>
      </c>
      <c r="BL205" t="s">
        <v>438</v>
      </c>
      <c r="BM205" t="s">
        <v>2463</v>
      </c>
      <c r="BN205" t="s">
        <v>74</v>
      </c>
      <c r="BO205" t="s">
        <v>74</v>
      </c>
      <c r="BP205" t="s">
        <v>74</v>
      </c>
      <c r="BQ205" t="s">
        <v>74</v>
      </c>
      <c r="BR205" t="s">
        <v>100</v>
      </c>
      <c r="BS205" t="s">
        <v>2470</v>
      </c>
      <c r="BT205" t="str">
        <f>HYPERLINK("https%3A%2F%2Fwww.webofscience.com%2Fwos%2Fwoscc%2Ffull-record%2FWOS:A1991FU68700002","View Full Record in Web of Science")</f>
        <v>View Full Record in Web of Science</v>
      </c>
    </row>
    <row r="206" spans="1:72" x14ac:dyDescent="0.15">
      <c r="A206" t="s">
        <v>72</v>
      </c>
      <c r="B206" t="s">
        <v>2471</v>
      </c>
      <c r="C206" t="s">
        <v>74</v>
      </c>
      <c r="D206" t="s">
        <v>74</v>
      </c>
      <c r="E206" t="s">
        <v>74</v>
      </c>
      <c r="F206" t="s">
        <v>2471</v>
      </c>
      <c r="G206" t="s">
        <v>74</v>
      </c>
      <c r="H206" t="s">
        <v>74</v>
      </c>
      <c r="I206" t="s">
        <v>2472</v>
      </c>
      <c r="J206" t="s">
        <v>823</v>
      </c>
      <c r="K206" t="s">
        <v>74</v>
      </c>
      <c r="L206" t="s">
        <v>74</v>
      </c>
      <c r="M206" t="s">
        <v>77</v>
      </c>
      <c r="N206" t="s">
        <v>78</v>
      </c>
      <c r="O206" t="s">
        <v>74</v>
      </c>
      <c r="P206" t="s">
        <v>74</v>
      </c>
      <c r="Q206" t="s">
        <v>74</v>
      </c>
      <c r="R206" t="s">
        <v>74</v>
      </c>
      <c r="S206" t="s">
        <v>74</v>
      </c>
      <c r="T206" t="s">
        <v>74</v>
      </c>
      <c r="U206" t="s">
        <v>2473</v>
      </c>
      <c r="V206" t="s">
        <v>2474</v>
      </c>
      <c r="W206" t="s">
        <v>74</v>
      </c>
      <c r="X206" t="s">
        <v>74</v>
      </c>
      <c r="Y206" t="s">
        <v>2475</v>
      </c>
      <c r="Z206" t="s">
        <v>74</v>
      </c>
      <c r="AA206" t="s">
        <v>74</v>
      </c>
      <c r="AB206" t="s">
        <v>74</v>
      </c>
      <c r="AC206" t="s">
        <v>74</v>
      </c>
      <c r="AD206" t="s">
        <v>74</v>
      </c>
      <c r="AE206" t="s">
        <v>74</v>
      </c>
      <c r="AF206" t="s">
        <v>74</v>
      </c>
      <c r="AG206">
        <v>36</v>
      </c>
      <c r="AH206">
        <v>49</v>
      </c>
      <c r="AI206">
        <v>50</v>
      </c>
      <c r="AJ206">
        <v>0</v>
      </c>
      <c r="AK206">
        <v>1</v>
      </c>
      <c r="AL206" t="s">
        <v>214</v>
      </c>
      <c r="AM206" t="s">
        <v>215</v>
      </c>
      <c r="AN206" t="s">
        <v>216</v>
      </c>
      <c r="AO206" t="s">
        <v>830</v>
      </c>
      <c r="AP206" t="s">
        <v>74</v>
      </c>
      <c r="AQ206" t="s">
        <v>74</v>
      </c>
      <c r="AR206" t="s">
        <v>831</v>
      </c>
      <c r="AS206" t="s">
        <v>832</v>
      </c>
      <c r="AT206" t="s">
        <v>2011</v>
      </c>
      <c r="AU206">
        <v>1991</v>
      </c>
      <c r="AV206">
        <v>11</v>
      </c>
      <c r="AW206">
        <v>3</v>
      </c>
      <c r="AX206" t="s">
        <v>74</v>
      </c>
      <c r="AY206" t="s">
        <v>74</v>
      </c>
      <c r="AZ206" t="s">
        <v>74</v>
      </c>
      <c r="BA206" t="s">
        <v>74</v>
      </c>
      <c r="BB206">
        <v>169</v>
      </c>
      <c r="BC206">
        <v>177</v>
      </c>
      <c r="BD206" t="s">
        <v>74</v>
      </c>
      <c r="BE206" t="s">
        <v>74</v>
      </c>
      <c r="BF206" t="s">
        <v>74</v>
      </c>
      <c r="BG206" t="s">
        <v>74</v>
      </c>
      <c r="BH206" t="s">
        <v>74</v>
      </c>
      <c r="BI206">
        <v>9</v>
      </c>
      <c r="BJ206" t="s">
        <v>833</v>
      </c>
      <c r="BK206" t="s">
        <v>97</v>
      </c>
      <c r="BL206" t="s">
        <v>438</v>
      </c>
      <c r="BM206" t="s">
        <v>2463</v>
      </c>
      <c r="BN206" t="s">
        <v>74</v>
      </c>
      <c r="BO206" t="s">
        <v>74</v>
      </c>
      <c r="BP206" t="s">
        <v>74</v>
      </c>
      <c r="BQ206" t="s">
        <v>74</v>
      </c>
      <c r="BR206" t="s">
        <v>100</v>
      </c>
      <c r="BS206" t="s">
        <v>2476</v>
      </c>
      <c r="BT206" t="str">
        <f>HYPERLINK("https%3A%2F%2Fwww.webofscience.com%2Fwos%2Fwoscc%2Ffull-record%2FWOS:A1991FU68700003","View Full Record in Web of Science")</f>
        <v>View Full Record in Web of Science</v>
      </c>
    </row>
    <row r="207" spans="1:72" x14ac:dyDescent="0.15">
      <c r="A207" t="s">
        <v>72</v>
      </c>
      <c r="B207" t="s">
        <v>2477</v>
      </c>
      <c r="C207" t="s">
        <v>74</v>
      </c>
      <c r="D207" t="s">
        <v>74</v>
      </c>
      <c r="E207" t="s">
        <v>74</v>
      </c>
      <c r="F207" t="s">
        <v>2477</v>
      </c>
      <c r="G207" t="s">
        <v>74</v>
      </c>
      <c r="H207" t="s">
        <v>74</v>
      </c>
      <c r="I207" t="s">
        <v>2478</v>
      </c>
      <c r="J207" t="s">
        <v>823</v>
      </c>
      <c r="K207" t="s">
        <v>74</v>
      </c>
      <c r="L207" t="s">
        <v>74</v>
      </c>
      <c r="M207" t="s">
        <v>77</v>
      </c>
      <c r="N207" t="s">
        <v>78</v>
      </c>
      <c r="O207" t="s">
        <v>74</v>
      </c>
      <c r="P207" t="s">
        <v>74</v>
      </c>
      <c r="Q207" t="s">
        <v>74</v>
      </c>
      <c r="R207" t="s">
        <v>74</v>
      </c>
      <c r="S207" t="s">
        <v>74</v>
      </c>
      <c r="T207" t="s">
        <v>74</v>
      </c>
      <c r="U207" t="s">
        <v>2479</v>
      </c>
      <c r="V207" t="s">
        <v>2480</v>
      </c>
      <c r="W207" t="s">
        <v>2481</v>
      </c>
      <c r="X207" t="s">
        <v>2482</v>
      </c>
      <c r="Y207" t="s">
        <v>2483</v>
      </c>
      <c r="Z207" t="s">
        <v>74</v>
      </c>
      <c r="AA207" t="s">
        <v>2484</v>
      </c>
      <c r="AB207" t="s">
        <v>74</v>
      </c>
      <c r="AC207" t="s">
        <v>74</v>
      </c>
      <c r="AD207" t="s">
        <v>74</v>
      </c>
      <c r="AE207" t="s">
        <v>74</v>
      </c>
      <c r="AF207" t="s">
        <v>74</v>
      </c>
      <c r="AG207">
        <v>46</v>
      </c>
      <c r="AH207">
        <v>36</v>
      </c>
      <c r="AI207">
        <v>37</v>
      </c>
      <c r="AJ207">
        <v>1</v>
      </c>
      <c r="AK207">
        <v>7</v>
      </c>
      <c r="AL207" t="s">
        <v>214</v>
      </c>
      <c r="AM207" t="s">
        <v>215</v>
      </c>
      <c r="AN207" t="s">
        <v>216</v>
      </c>
      <c r="AO207" t="s">
        <v>830</v>
      </c>
      <c r="AP207" t="s">
        <v>74</v>
      </c>
      <c r="AQ207" t="s">
        <v>74</v>
      </c>
      <c r="AR207" t="s">
        <v>831</v>
      </c>
      <c r="AS207" t="s">
        <v>832</v>
      </c>
      <c r="AT207" t="s">
        <v>2011</v>
      </c>
      <c r="AU207">
        <v>1991</v>
      </c>
      <c r="AV207">
        <v>11</v>
      </c>
      <c r="AW207">
        <v>3</v>
      </c>
      <c r="AX207" t="s">
        <v>74</v>
      </c>
      <c r="AY207" t="s">
        <v>74</v>
      </c>
      <c r="AZ207" t="s">
        <v>74</v>
      </c>
      <c r="BA207" t="s">
        <v>74</v>
      </c>
      <c r="BB207">
        <v>179</v>
      </c>
      <c r="BC207">
        <v>184</v>
      </c>
      <c r="BD207" t="s">
        <v>74</v>
      </c>
      <c r="BE207" t="s">
        <v>74</v>
      </c>
      <c r="BF207" t="s">
        <v>74</v>
      </c>
      <c r="BG207" t="s">
        <v>74</v>
      </c>
      <c r="BH207" t="s">
        <v>74</v>
      </c>
      <c r="BI207">
        <v>6</v>
      </c>
      <c r="BJ207" t="s">
        <v>833</v>
      </c>
      <c r="BK207" t="s">
        <v>97</v>
      </c>
      <c r="BL207" t="s">
        <v>438</v>
      </c>
      <c r="BM207" t="s">
        <v>2463</v>
      </c>
      <c r="BN207" t="s">
        <v>74</v>
      </c>
      <c r="BO207" t="s">
        <v>74</v>
      </c>
      <c r="BP207" t="s">
        <v>74</v>
      </c>
      <c r="BQ207" t="s">
        <v>74</v>
      </c>
      <c r="BR207" t="s">
        <v>100</v>
      </c>
      <c r="BS207" t="s">
        <v>2485</v>
      </c>
      <c r="BT207" t="str">
        <f>HYPERLINK("https%3A%2F%2Fwww.webofscience.com%2Fwos%2Fwoscc%2Ffull-record%2FWOS:A1991FU68700004","View Full Record in Web of Science")</f>
        <v>View Full Record in Web of Science</v>
      </c>
    </row>
    <row r="208" spans="1:72" x14ac:dyDescent="0.15">
      <c r="A208" t="s">
        <v>72</v>
      </c>
      <c r="B208" t="s">
        <v>2486</v>
      </c>
      <c r="C208" t="s">
        <v>74</v>
      </c>
      <c r="D208" t="s">
        <v>74</v>
      </c>
      <c r="E208" t="s">
        <v>74</v>
      </c>
      <c r="F208" t="s">
        <v>2486</v>
      </c>
      <c r="G208" t="s">
        <v>74</v>
      </c>
      <c r="H208" t="s">
        <v>74</v>
      </c>
      <c r="I208" t="s">
        <v>2487</v>
      </c>
      <c r="J208" t="s">
        <v>823</v>
      </c>
      <c r="K208" t="s">
        <v>74</v>
      </c>
      <c r="L208" t="s">
        <v>74</v>
      </c>
      <c r="M208" t="s">
        <v>77</v>
      </c>
      <c r="N208" t="s">
        <v>78</v>
      </c>
      <c r="O208" t="s">
        <v>74</v>
      </c>
      <c r="P208" t="s">
        <v>74</v>
      </c>
      <c r="Q208" t="s">
        <v>74</v>
      </c>
      <c r="R208" t="s">
        <v>74</v>
      </c>
      <c r="S208" t="s">
        <v>74</v>
      </c>
      <c r="T208" t="s">
        <v>74</v>
      </c>
      <c r="U208" t="s">
        <v>74</v>
      </c>
      <c r="V208" t="s">
        <v>2488</v>
      </c>
      <c r="W208" t="s">
        <v>2489</v>
      </c>
      <c r="X208" t="s">
        <v>782</v>
      </c>
      <c r="Y208" t="s">
        <v>74</v>
      </c>
      <c r="Z208" t="s">
        <v>74</v>
      </c>
      <c r="AA208" t="s">
        <v>74</v>
      </c>
      <c r="AB208" t="s">
        <v>74</v>
      </c>
      <c r="AC208" t="s">
        <v>74</v>
      </c>
      <c r="AD208" t="s">
        <v>74</v>
      </c>
      <c r="AE208" t="s">
        <v>74</v>
      </c>
      <c r="AF208" t="s">
        <v>74</v>
      </c>
      <c r="AG208">
        <v>35</v>
      </c>
      <c r="AH208">
        <v>29</v>
      </c>
      <c r="AI208">
        <v>29</v>
      </c>
      <c r="AJ208">
        <v>0</v>
      </c>
      <c r="AK208">
        <v>13</v>
      </c>
      <c r="AL208" t="s">
        <v>842</v>
      </c>
      <c r="AM208" t="s">
        <v>215</v>
      </c>
      <c r="AN208" t="s">
        <v>860</v>
      </c>
      <c r="AO208" t="s">
        <v>830</v>
      </c>
      <c r="AP208" t="s">
        <v>844</v>
      </c>
      <c r="AQ208" t="s">
        <v>74</v>
      </c>
      <c r="AR208" t="s">
        <v>831</v>
      </c>
      <c r="AS208" t="s">
        <v>832</v>
      </c>
      <c r="AT208" t="s">
        <v>2011</v>
      </c>
      <c r="AU208">
        <v>1991</v>
      </c>
      <c r="AV208">
        <v>11</v>
      </c>
      <c r="AW208">
        <v>3</v>
      </c>
      <c r="AX208" t="s">
        <v>74</v>
      </c>
      <c r="AY208" t="s">
        <v>74</v>
      </c>
      <c r="AZ208" t="s">
        <v>74</v>
      </c>
      <c r="BA208" t="s">
        <v>74</v>
      </c>
      <c r="BB208">
        <v>197</v>
      </c>
      <c r="BC208">
        <v>202</v>
      </c>
      <c r="BD208" t="s">
        <v>74</v>
      </c>
      <c r="BE208" t="s">
        <v>74</v>
      </c>
      <c r="BF208" t="s">
        <v>74</v>
      </c>
      <c r="BG208" t="s">
        <v>74</v>
      </c>
      <c r="BH208" t="s">
        <v>74</v>
      </c>
      <c r="BI208">
        <v>6</v>
      </c>
      <c r="BJ208" t="s">
        <v>833</v>
      </c>
      <c r="BK208" t="s">
        <v>97</v>
      </c>
      <c r="BL208" t="s">
        <v>438</v>
      </c>
      <c r="BM208" t="s">
        <v>2463</v>
      </c>
      <c r="BN208" t="s">
        <v>74</v>
      </c>
      <c r="BO208" t="s">
        <v>74</v>
      </c>
      <c r="BP208" t="s">
        <v>74</v>
      </c>
      <c r="BQ208" t="s">
        <v>74</v>
      </c>
      <c r="BR208" t="s">
        <v>100</v>
      </c>
      <c r="BS208" t="s">
        <v>2490</v>
      </c>
      <c r="BT208" t="str">
        <f>HYPERLINK("https%3A%2F%2Fwww.webofscience.com%2Fwos%2Fwoscc%2Ffull-record%2FWOS:A1991FU68700006","View Full Record in Web of Science")</f>
        <v>View Full Record in Web of Science</v>
      </c>
    </row>
    <row r="209" spans="1:72" x14ac:dyDescent="0.15">
      <c r="A209" t="s">
        <v>72</v>
      </c>
      <c r="B209" t="s">
        <v>2491</v>
      </c>
      <c r="C209" t="s">
        <v>74</v>
      </c>
      <c r="D209" t="s">
        <v>74</v>
      </c>
      <c r="E209" t="s">
        <v>74</v>
      </c>
      <c r="F209" t="s">
        <v>2491</v>
      </c>
      <c r="G209" t="s">
        <v>74</v>
      </c>
      <c r="H209" t="s">
        <v>74</v>
      </c>
      <c r="I209" t="s">
        <v>2492</v>
      </c>
      <c r="J209" t="s">
        <v>823</v>
      </c>
      <c r="K209" t="s">
        <v>74</v>
      </c>
      <c r="L209" t="s">
        <v>74</v>
      </c>
      <c r="M209" t="s">
        <v>77</v>
      </c>
      <c r="N209" t="s">
        <v>78</v>
      </c>
      <c r="O209" t="s">
        <v>74</v>
      </c>
      <c r="P209" t="s">
        <v>74</v>
      </c>
      <c r="Q209" t="s">
        <v>74</v>
      </c>
      <c r="R209" t="s">
        <v>74</v>
      </c>
      <c r="S209" t="s">
        <v>74</v>
      </c>
      <c r="T209" t="s">
        <v>74</v>
      </c>
      <c r="U209" t="s">
        <v>2493</v>
      </c>
      <c r="V209" t="s">
        <v>2494</v>
      </c>
      <c r="W209" t="s">
        <v>74</v>
      </c>
      <c r="X209" t="s">
        <v>74</v>
      </c>
      <c r="Y209" t="s">
        <v>2495</v>
      </c>
      <c r="Z209" t="s">
        <v>74</v>
      </c>
      <c r="AA209" t="s">
        <v>2496</v>
      </c>
      <c r="AB209" t="s">
        <v>74</v>
      </c>
      <c r="AC209" t="s">
        <v>74</v>
      </c>
      <c r="AD209" t="s">
        <v>74</v>
      </c>
      <c r="AE209" t="s">
        <v>74</v>
      </c>
      <c r="AF209" t="s">
        <v>74</v>
      </c>
      <c r="AG209">
        <v>37</v>
      </c>
      <c r="AH209">
        <v>26</v>
      </c>
      <c r="AI209">
        <v>28</v>
      </c>
      <c r="AJ209">
        <v>0</v>
      </c>
      <c r="AK209">
        <v>8</v>
      </c>
      <c r="AL209" t="s">
        <v>214</v>
      </c>
      <c r="AM209" t="s">
        <v>215</v>
      </c>
      <c r="AN209" t="s">
        <v>216</v>
      </c>
      <c r="AO209" t="s">
        <v>830</v>
      </c>
      <c r="AP209" t="s">
        <v>74</v>
      </c>
      <c r="AQ209" t="s">
        <v>74</v>
      </c>
      <c r="AR209" t="s">
        <v>831</v>
      </c>
      <c r="AS209" t="s">
        <v>832</v>
      </c>
      <c r="AT209" t="s">
        <v>2011</v>
      </c>
      <c r="AU209">
        <v>1991</v>
      </c>
      <c r="AV209">
        <v>11</v>
      </c>
      <c r="AW209">
        <v>3</v>
      </c>
      <c r="AX209" t="s">
        <v>74</v>
      </c>
      <c r="AY209" t="s">
        <v>74</v>
      </c>
      <c r="AZ209" t="s">
        <v>74</v>
      </c>
      <c r="BA209" t="s">
        <v>74</v>
      </c>
      <c r="BB209">
        <v>203</v>
      </c>
      <c r="BC209">
        <v>211</v>
      </c>
      <c r="BD209" t="s">
        <v>74</v>
      </c>
      <c r="BE209" t="s">
        <v>74</v>
      </c>
      <c r="BF209" t="s">
        <v>74</v>
      </c>
      <c r="BG209" t="s">
        <v>74</v>
      </c>
      <c r="BH209" t="s">
        <v>74</v>
      </c>
      <c r="BI209">
        <v>9</v>
      </c>
      <c r="BJ209" t="s">
        <v>833</v>
      </c>
      <c r="BK209" t="s">
        <v>97</v>
      </c>
      <c r="BL209" t="s">
        <v>438</v>
      </c>
      <c r="BM209" t="s">
        <v>2463</v>
      </c>
      <c r="BN209" t="s">
        <v>74</v>
      </c>
      <c r="BO209" t="s">
        <v>74</v>
      </c>
      <c r="BP209" t="s">
        <v>74</v>
      </c>
      <c r="BQ209" t="s">
        <v>74</v>
      </c>
      <c r="BR209" t="s">
        <v>100</v>
      </c>
      <c r="BS209" t="s">
        <v>2497</v>
      </c>
      <c r="BT209" t="str">
        <f>HYPERLINK("https%3A%2F%2Fwww.webofscience.com%2Fwos%2Fwoscc%2Ffull-record%2FWOS:A1991FU68700007","View Full Record in Web of Science")</f>
        <v>View Full Record in Web of Science</v>
      </c>
    </row>
    <row r="210" spans="1:72" x14ac:dyDescent="0.15">
      <c r="A210" t="s">
        <v>72</v>
      </c>
      <c r="B210" t="s">
        <v>2498</v>
      </c>
      <c r="C210" t="s">
        <v>74</v>
      </c>
      <c r="D210" t="s">
        <v>74</v>
      </c>
      <c r="E210" t="s">
        <v>74</v>
      </c>
      <c r="F210" t="s">
        <v>2498</v>
      </c>
      <c r="G210" t="s">
        <v>74</v>
      </c>
      <c r="H210" t="s">
        <v>74</v>
      </c>
      <c r="I210" t="s">
        <v>2499</v>
      </c>
      <c r="J210" t="s">
        <v>2500</v>
      </c>
      <c r="K210" t="s">
        <v>74</v>
      </c>
      <c r="L210" t="s">
        <v>74</v>
      </c>
      <c r="M210" t="s">
        <v>77</v>
      </c>
      <c r="N210" t="s">
        <v>78</v>
      </c>
      <c r="O210" t="s">
        <v>74</v>
      </c>
      <c r="P210" t="s">
        <v>74</v>
      </c>
      <c r="Q210" t="s">
        <v>74</v>
      </c>
      <c r="R210" t="s">
        <v>74</v>
      </c>
      <c r="S210" t="s">
        <v>74</v>
      </c>
      <c r="T210" t="s">
        <v>74</v>
      </c>
      <c r="U210" t="s">
        <v>74</v>
      </c>
      <c r="V210" t="s">
        <v>2501</v>
      </c>
      <c r="W210" t="s">
        <v>74</v>
      </c>
      <c r="X210" t="s">
        <v>74</v>
      </c>
      <c r="Y210" t="s">
        <v>2502</v>
      </c>
      <c r="Z210" t="s">
        <v>74</v>
      </c>
      <c r="AA210" t="s">
        <v>2503</v>
      </c>
      <c r="AB210" t="s">
        <v>74</v>
      </c>
      <c r="AC210" t="s">
        <v>74</v>
      </c>
      <c r="AD210" t="s">
        <v>74</v>
      </c>
      <c r="AE210" t="s">
        <v>74</v>
      </c>
      <c r="AF210" t="s">
        <v>74</v>
      </c>
      <c r="AG210">
        <v>0</v>
      </c>
      <c r="AH210">
        <v>11</v>
      </c>
      <c r="AI210">
        <v>11</v>
      </c>
      <c r="AJ210">
        <v>0</v>
      </c>
      <c r="AK210">
        <v>2</v>
      </c>
      <c r="AL210" t="s">
        <v>2504</v>
      </c>
      <c r="AM210" t="s">
        <v>2505</v>
      </c>
      <c r="AN210" t="s">
        <v>2506</v>
      </c>
      <c r="AO210" t="s">
        <v>2507</v>
      </c>
      <c r="AP210" t="s">
        <v>74</v>
      </c>
      <c r="AQ210" t="s">
        <v>74</v>
      </c>
      <c r="AR210" t="s">
        <v>2508</v>
      </c>
      <c r="AS210" t="s">
        <v>2509</v>
      </c>
      <c r="AT210" t="s">
        <v>2011</v>
      </c>
      <c r="AU210">
        <v>1991</v>
      </c>
      <c r="AV210">
        <v>9</v>
      </c>
      <c r="AW210">
        <v>1</v>
      </c>
      <c r="AX210" t="s">
        <v>74</v>
      </c>
      <c r="AY210" t="s">
        <v>74</v>
      </c>
      <c r="AZ210" t="s">
        <v>74</v>
      </c>
      <c r="BA210" t="s">
        <v>74</v>
      </c>
      <c r="BB210">
        <v>89</v>
      </c>
      <c r="BC210">
        <v>98</v>
      </c>
      <c r="BD210" t="s">
        <v>74</v>
      </c>
      <c r="BE210" t="s">
        <v>2510</v>
      </c>
      <c r="BF210" t="str">
        <f>HYPERLINK("http://dx.doi.org/10.1111/j.1751-8369.1991.tb00404.x","http://dx.doi.org/10.1111/j.1751-8369.1991.tb00404.x")</f>
        <v>http://dx.doi.org/10.1111/j.1751-8369.1991.tb00404.x</v>
      </c>
      <c r="BG210" t="s">
        <v>74</v>
      </c>
      <c r="BH210" t="s">
        <v>74</v>
      </c>
      <c r="BI210">
        <v>10</v>
      </c>
      <c r="BJ210" t="s">
        <v>2511</v>
      </c>
      <c r="BK210" t="s">
        <v>97</v>
      </c>
      <c r="BL210" t="s">
        <v>2512</v>
      </c>
      <c r="BM210" t="s">
        <v>2513</v>
      </c>
      <c r="BN210" t="s">
        <v>74</v>
      </c>
      <c r="BO210" t="s">
        <v>74</v>
      </c>
      <c r="BP210" t="s">
        <v>74</v>
      </c>
      <c r="BQ210" t="s">
        <v>74</v>
      </c>
      <c r="BR210" t="s">
        <v>100</v>
      </c>
      <c r="BS210" t="s">
        <v>2514</v>
      </c>
      <c r="BT210" t="str">
        <f>HYPERLINK("https%3A%2F%2Fwww.webofscience.com%2Fwos%2Fwoscc%2Ffull-record%2FWOS:A1991FX45700007","View Full Record in Web of Science")</f>
        <v>View Full Record in Web of Science</v>
      </c>
    </row>
    <row r="211" spans="1:72" x14ac:dyDescent="0.15">
      <c r="A211" t="s">
        <v>72</v>
      </c>
      <c r="B211" t="s">
        <v>2515</v>
      </c>
      <c r="C211" t="s">
        <v>74</v>
      </c>
      <c r="D211" t="s">
        <v>74</v>
      </c>
      <c r="E211" t="s">
        <v>74</v>
      </c>
      <c r="F211" t="s">
        <v>2515</v>
      </c>
      <c r="G211" t="s">
        <v>74</v>
      </c>
      <c r="H211" t="s">
        <v>74</v>
      </c>
      <c r="I211" t="s">
        <v>2516</v>
      </c>
      <c r="J211" t="s">
        <v>1380</v>
      </c>
      <c r="K211" t="s">
        <v>74</v>
      </c>
      <c r="L211" t="s">
        <v>74</v>
      </c>
      <c r="M211" t="s">
        <v>77</v>
      </c>
      <c r="N211" t="s">
        <v>177</v>
      </c>
      <c r="O211" t="s">
        <v>74</v>
      </c>
      <c r="P211" t="s">
        <v>74</v>
      </c>
      <c r="Q211" t="s">
        <v>74</v>
      </c>
      <c r="R211" t="s">
        <v>74</v>
      </c>
      <c r="S211" t="s">
        <v>74</v>
      </c>
      <c r="T211" t="s">
        <v>74</v>
      </c>
      <c r="U211" t="s">
        <v>2517</v>
      </c>
      <c r="V211" t="s">
        <v>2518</v>
      </c>
      <c r="W211" t="s">
        <v>2519</v>
      </c>
      <c r="X211" t="s">
        <v>2520</v>
      </c>
      <c r="Y211" t="s">
        <v>2521</v>
      </c>
      <c r="Z211" t="s">
        <v>74</v>
      </c>
      <c r="AA211" t="s">
        <v>2522</v>
      </c>
      <c r="AB211" t="s">
        <v>2523</v>
      </c>
      <c r="AC211" t="s">
        <v>74</v>
      </c>
      <c r="AD211" t="s">
        <v>74</v>
      </c>
      <c r="AE211" t="s">
        <v>74</v>
      </c>
      <c r="AF211" t="s">
        <v>74</v>
      </c>
      <c r="AG211">
        <v>20</v>
      </c>
      <c r="AH211">
        <v>5</v>
      </c>
      <c r="AI211">
        <v>5</v>
      </c>
      <c r="AJ211">
        <v>0</v>
      </c>
      <c r="AK211">
        <v>4</v>
      </c>
      <c r="AL211" t="s">
        <v>1385</v>
      </c>
      <c r="AM211" t="s">
        <v>1386</v>
      </c>
      <c r="AN211" t="s">
        <v>1387</v>
      </c>
      <c r="AO211" t="s">
        <v>1388</v>
      </c>
      <c r="AP211" t="s">
        <v>74</v>
      </c>
      <c r="AQ211" t="s">
        <v>74</v>
      </c>
      <c r="AR211" t="s">
        <v>1389</v>
      </c>
      <c r="AS211" t="s">
        <v>1390</v>
      </c>
      <c r="AT211" t="s">
        <v>2011</v>
      </c>
      <c r="AU211">
        <v>1991</v>
      </c>
      <c r="AV211">
        <v>87</v>
      </c>
      <c r="AW211">
        <v>6</v>
      </c>
      <c r="AX211" t="s">
        <v>74</v>
      </c>
      <c r="AY211" t="s">
        <v>74</v>
      </c>
      <c r="AZ211" t="s">
        <v>74</v>
      </c>
      <c r="BA211" t="s">
        <v>74</v>
      </c>
      <c r="BB211">
        <v>223</v>
      </c>
      <c r="BC211">
        <v>226</v>
      </c>
      <c r="BD211" t="s">
        <v>74</v>
      </c>
      <c r="BE211" t="s">
        <v>74</v>
      </c>
      <c r="BF211" t="s">
        <v>74</v>
      </c>
      <c r="BG211" t="s">
        <v>74</v>
      </c>
      <c r="BH211" t="s">
        <v>74</v>
      </c>
      <c r="BI211">
        <v>4</v>
      </c>
      <c r="BJ211" t="s">
        <v>117</v>
      </c>
      <c r="BK211" t="s">
        <v>97</v>
      </c>
      <c r="BL211" t="s">
        <v>118</v>
      </c>
      <c r="BM211" t="s">
        <v>2524</v>
      </c>
      <c r="BN211" t="s">
        <v>74</v>
      </c>
      <c r="BO211" t="s">
        <v>74</v>
      </c>
      <c r="BP211" t="s">
        <v>74</v>
      </c>
      <c r="BQ211" t="s">
        <v>74</v>
      </c>
      <c r="BR211" t="s">
        <v>100</v>
      </c>
      <c r="BS211" t="s">
        <v>2525</v>
      </c>
      <c r="BT211" t="str">
        <f>HYPERLINK("https%3A%2F%2Fwww.webofscience.com%2Fwos%2Fwoscc%2Ffull-record%2FWOS:A1991GA10700005","View Full Record in Web of Science")</f>
        <v>View Full Record in Web of Science</v>
      </c>
    </row>
    <row r="212" spans="1:72" x14ac:dyDescent="0.15">
      <c r="A212" t="s">
        <v>72</v>
      </c>
      <c r="B212" t="s">
        <v>2526</v>
      </c>
      <c r="C212" t="s">
        <v>74</v>
      </c>
      <c r="D212" t="s">
        <v>74</v>
      </c>
      <c r="E212" t="s">
        <v>74</v>
      </c>
      <c r="F212" t="s">
        <v>2526</v>
      </c>
      <c r="G212" t="s">
        <v>74</v>
      </c>
      <c r="H212" t="s">
        <v>74</v>
      </c>
      <c r="I212" t="s">
        <v>2527</v>
      </c>
      <c r="J212" t="s">
        <v>2528</v>
      </c>
      <c r="K212" t="s">
        <v>74</v>
      </c>
      <c r="L212" t="s">
        <v>74</v>
      </c>
      <c r="M212" t="s">
        <v>77</v>
      </c>
      <c r="N212" t="s">
        <v>52</v>
      </c>
      <c r="O212" t="s">
        <v>74</v>
      </c>
      <c r="P212" t="s">
        <v>74</v>
      </c>
      <c r="Q212" t="s">
        <v>74</v>
      </c>
      <c r="R212" t="s">
        <v>74</v>
      </c>
      <c r="S212" t="s">
        <v>74</v>
      </c>
      <c r="T212" t="s">
        <v>74</v>
      </c>
      <c r="U212" t="s">
        <v>74</v>
      </c>
      <c r="V212" t="s">
        <v>74</v>
      </c>
      <c r="W212" t="s">
        <v>812</v>
      </c>
      <c r="X212" t="s">
        <v>782</v>
      </c>
      <c r="Y212" t="s">
        <v>74</v>
      </c>
      <c r="Z212" t="s">
        <v>74</v>
      </c>
      <c r="AA212" t="s">
        <v>74</v>
      </c>
      <c r="AB212" t="s">
        <v>74</v>
      </c>
      <c r="AC212" t="s">
        <v>74</v>
      </c>
      <c r="AD212" t="s">
        <v>74</v>
      </c>
      <c r="AE212" t="s">
        <v>74</v>
      </c>
      <c r="AF212" t="s">
        <v>74</v>
      </c>
      <c r="AG212">
        <v>0</v>
      </c>
      <c r="AH212">
        <v>0</v>
      </c>
      <c r="AI212">
        <v>0</v>
      </c>
      <c r="AJ212">
        <v>0</v>
      </c>
      <c r="AK212">
        <v>0</v>
      </c>
      <c r="AL212" t="s">
        <v>715</v>
      </c>
      <c r="AM212" t="s">
        <v>716</v>
      </c>
      <c r="AN212" t="s">
        <v>717</v>
      </c>
      <c r="AO212" t="s">
        <v>2529</v>
      </c>
      <c r="AP212" t="s">
        <v>74</v>
      </c>
      <c r="AQ212" t="s">
        <v>74</v>
      </c>
      <c r="AR212" t="s">
        <v>2528</v>
      </c>
      <c r="AS212" t="s">
        <v>2530</v>
      </c>
      <c r="AT212" t="s">
        <v>2531</v>
      </c>
      <c r="AU212">
        <v>1991</v>
      </c>
      <c r="AV212">
        <v>191</v>
      </c>
      <c r="AW212" t="s">
        <v>2532</v>
      </c>
      <c r="AX212" t="s">
        <v>74</v>
      </c>
      <c r="AY212" t="s">
        <v>74</v>
      </c>
      <c r="AZ212" t="s">
        <v>74</v>
      </c>
      <c r="BA212" t="s">
        <v>74</v>
      </c>
      <c r="BB212">
        <v>443</v>
      </c>
      <c r="BC212">
        <v>443</v>
      </c>
      <c r="BD212" t="s">
        <v>74</v>
      </c>
      <c r="BE212" t="s">
        <v>2533</v>
      </c>
      <c r="BF212" t="str">
        <f>HYPERLINK("http://dx.doi.org/10.1016/0040-1951(91)90096-B","http://dx.doi.org/10.1016/0040-1951(91)90096-B")</f>
        <v>http://dx.doi.org/10.1016/0040-1951(91)90096-B</v>
      </c>
      <c r="BG212" t="s">
        <v>74</v>
      </c>
      <c r="BH212" t="s">
        <v>74</v>
      </c>
      <c r="BI212">
        <v>1</v>
      </c>
      <c r="BJ212" t="s">
        <v>170</v>
      </c>
      <c r="BK212" t="s">
        <v>97</v>
      </c>
      <c r="BL212" t="s">
        <v>170</v>
      </c>
      <c r="BM212" t="s">
        <v>2534</v>
      </c>
      <c r="BN212" t="s">
        <v>74</v>
      </c>
      <c r="BO212" t="s">
        <v>74</v>
      </c>
      <c r="BP212" t="s">
        <v>74</v>
      </c>
      <c r="BQ212" t="s">
        <v>74</v>
      </c>
      <c r="BR212" t="s">
        <v>100</v>
      </c>
      <c r="BS212" t="s">
        <v>2535</v>
      </c>
      <c r="BT212" t="str">
        <f>HYPERLINK("https%3A%2F%2Fwww.webofscience.com%2Fwos%2Fwoscc%2Ffull-record%2FWOS:A1991FT06900043","View Full Record in Web of Science")</f>
        <v>View Full Record in Web of Science</v>
      </c>
    </row>
    <row r="213" spans="1:72" x14ac:dyDescent="0.15">
      <c r="A213" t="s">
        <v>72</v>
      </c>
      <c r="B213" t="s">
        <v>2536</v>
      </c>
      <c r="C213" t="s">
        <v>74</v>
      </c>
      <c r="D213" t="s">
        <v>74</v>
      </c>
      <c r="E213" t="s">
        <v>74</v>
      </c>
      <c r="F213" t="s">
        <v>2536</v>
      </c>
      <c r="G213" t="s">
        <v>74</v>
      </c>
      <c r="H213" t="s">
        <v>74</v>
      </c>
      <c r="I213" t="s">
        <v>2537</v>
      </c>
      <c r="J213" t="s">
        <v>1477</v>
      </c>
      <c r="K213" t="s">
        <v>74</v>
      </c>
      <c r="L213" t="s">
        <v>74</v>
      </c>
      <c r="M213" t="s">
        <v>77</v>
      </c>
      <c r="N213" t="s">
        <v>78</v>
      </c>
      <c r="O213" t="s">
        <v>74</v>
      </c>
      <c r="P213" t="s">
        <v>74</v>
      </c>
      <c r="Q213" t="s">
        <v>74</v>
      </c>
      <c r="R213" t="s">
        <v>74</v>
      </c>
      <c r="S213" t="s">
        <v>74</v>
      </c>
      <c r="T213" t="s">
        <v>74</v>
      </c>
      <c r="U213" t="s">
        <v>2538</v>
      </c>
      <c r="V213" t="s">
        <v>2539</v>
      </c>
      <c r="W213" t="s">
        <v>2540</v>
      </c>
      <c r="X213" t="s">
        <v>2541</v>
      </c>
      <c r="Y213" t="s">
        <v>2542</v>
      </c>
      <c r="Z213" t="s">
        <v>74</v>
      </c>
      <c r="AA213" t="s">
        <v>2543</v>
      </c>
      <c r="AB213" t="s">
        <v>2544</v>
      </c>
      <c r="AC213" t="s">
        <v>74</v>
      </c>
      <c r="AD213" t="s">
        <v>74</v>
      </c>
      <c r="AE213" t="s">
        <v>74</v>
      </c>
      <c r="AF213" t="s">
        <v>74</v>
      </c>
      <c r="AG213">
        <v>52</v>
      </c>
      <c r="AH213">
        <v>101</v>
      </c>
      <c r="AI213">
        <v>105</v>
      </c>
      <c r="AJ213">
        <v>1</v>
      </c>
      <c r="AK213">
        <v>13</v>
      </c>
      <c r="AL213" t="s">
        <v>1481</v>
      </c>
      <c r="AM213" t="s">
        <v>87</v>
      </c>
      <c r="AN213" t="s">
        <v>1482</v>
      </c>
      <c r="AO213" t="s">
        <v>1483</v>
      </c>
      <c r="AP213" t="s">
        <v>74</v>
      </c>
      <c r="AQ213" t="s">
        <v>74</v>
      </c>
      <c r="AR213" t="s">
        <v>1477</v>
      </c>
      <c r="AS213" t="s">
        <v>1484</v>
      </c>
      <c r="AT213" t="s">
        <v>2545</v>
      </c>
      <c r="AU213">
        <v>1991</v>
      </c>
      <c r="AV213">
        <v>252</v>
      </c>
      <c r="AW213">
        <v>5010</v>
      </c>
      <c r="AX213" t="s">
        <v>74</v>
      </c>
      <c r="AY213" t="s">
        <v>74</v>
      </c>
      <c r="AZ213" t="s">
        <v>74</v>
      </c>
      <c r="BA213" t="s">
        <v>74</v>
      </c>
      <c r="BB213">
        <v>1260</v>
      </c>
      <c r="BC213">
        <v>1266</v>
      </c>
      <c r="BD213" t="s">
        <v>74</v>
      </c>
      <c r="BE213" t="s">
        <v>2546</v>
      </c>
      <c r="BF213" t="str">
        <f>HYPERLINK("http://dx.doi.org/10.1126/science.252.5010.1260","http://dx.doi.org/10.1126/science.252.5010.1260")</f>
        <v>http://dx.doi.org/10.1126/science.252.5010.1260</v>
      </c>
      <c r="BG213" t="s">
        <v>74</v>
      </c>
      <c r="BH213" t="s">
        <v>74</v>
      </c>
      <c r="BI213">
        <v>7</v>
      </c>
      <c r="BJ213" t="s">
        <v>117</v>
      </c>
      <c r="BK213" t="s">
        <v>97</v>
      </c>
      <c r="BL213" t="s">
        <v>118</v>
      </c>
      <c r="BM213" t="s">
        <v>2547</v>
      </c>
      <c r="BN213">
        <v>17842951</v>
      </c>
      <c r="BO213" t="s">
        <v>74</v>
      </c>
      <c r="BP213" t="s">
        <v>74</v>
      </c>
      <c r="BQ213" t="s">
        <v>74</v>
      </c>
      <c r="BR213" t="s">
        <v>100</v>
      </c>
      <c r="BS213" t="s">
        <v>2548</v>
      </c>
      <c r="BT213" t="str">
        <f>HYPERLINK("https%3A%2F%2Fwww.webofscience.com%2Fwos%2Fwoscc%2Ffull-record%2FWOS:A1991FN85700028","View Full Record in Web of Science")</f>
        <v>View Full Record in Web of Science</v>
      </c>
    </row>
    <row r="214" spans="1:72" x14ac:dyDescent="0.15">
      <c r="A214" t="s">
        <v>72</v>
      </c>
      <c r="B214" t="s">
        <v>2549</v>
      </c>
      <c r="C214" t="s">
        <v>74</v>
      </c>
      <c r="D214" t="s">
        <v>74</v>
      </c>
      <c r="E214" t="s">
        <v>74</v>
      </c>
      <c r="F214" t="s">
        <v>2549</v>
      </c>
      <c r="G214" t="s">
        <v>74</v>
      </c>
      <c r="H214" t="s">
        <v>74</v>
      </c>
      <c r="I214" t="s">
        <v>2550</v>
      </c>
      <c r="J214" t="s">
        <v>189</v>
      </c>
      <c r="K214" t="s">
        <v>74</v>
      </c>
      <c r="L214" t="s">
        <v>74</v>
      </c>
      <c r="M214" t="s">
        <v>77</v>
      </c>
      <c r="N214" t="s">
        <v>78</v>
      </c>
      <c r="O214" t="s">
        <v>74</v>
      </c>
      <c r="P214" t="s">
        <v>74</v>
      </c>
      <c r="Q214" t="s">
        <v>74</v>
      </c>
      <c r="R214" t="s">
        <v>74</v>
      </c>
      <c r="S214" t="s">
        <v>74</v>
      </c>
      <c r="T214" t="s">
        <v>74</v>
      </c>
      <c r="U214" t="s">
        <v>2551</v>
      </c>
      <c r="V214" t="s">
        <v>2552</v>
      </c>
      <c r="W214" t="s">
        <v>2553</v>
      </c>
      <c r="X214" t="s">
        <v>2554</v>
      </c>
      <c r="Y214" t="s">
        <v>74</v>
      </c>
      <c r="Z214" t="s">
        <v>74</v>
      </c>
      <c r="AA214" t="s">
        <v>2555</v>
      </c>
      <c r="AB214" t="s">
        <v>2556</v>
      </c>
      <c r="AC214" t="s">
        <v>74</v>
      </c>
      <c r="AD214" t="s">
        <v>74</v>
      </c>
      <c r="AE214" t="s">
        <v>74</v>
      </c>
      <c r="AF214" t="s">
        <v>74</v>
      </c>
      <c r="AG214">
        <v>27</v>
      </c>
      <c r="AH214">
        <v>40</v>
      </c>
      <c r="AI214">
        <v>42</v>
      </c>
      <c r="AJ214">
        <v>0</v>
      </c>
      <c r="AK214">
        <v>10</v>
      </c>
      <c r="AL214" t="s">
        <v>195</v>
      </c>
      <c r="AM214" t="s">
        <v>87</v>
      </c>
      <c r="AN214" t="s">
        <v>196</v>
      </c>
      <c r="AO214" t="s">
        <v>197</v>
      </c>
      <c r="AP214" t="s">
        <v>74</v>
      </c>
      <c r="AQ214" t="s">
        <v>74</v>
      </c>
      <c r="AR214" t="s">
        <v>198</v>
      </c>
      <c r="AS214" t="s">
        <v>199</v>
      </c>
      <c r="AT214" t="s">
        <v>2557</v>
      </c>
      <c r="AU214">
        <v>1991</v>
      </c>
      <c r="AV214">
        <v>95</v>
      </c>
      <c r="AW214">
        <v>11</v>
      </c>
      <c r="AX214" t="s">
        <v>74</v>
      </c>
      <c r="AY214" t="s">
        <v>74</v>
      </c>
      <c r="AZ214" t="s">
        <v>74</v>
      </c>
      <c r="BA214" t="s">
        <v>74</v>
      </c>
      <c r="BB214">
        <v>4356</v>
      </c>
      <c r="BC214">
        <v>4364</v>
      </c>
      <c r="BD214" t="s">
        <v>74</v>
      </c>
      <c r="BE214" t="s">
        <v>2558</v>
      </c>
      <c r="BF214" t="str">
        <f>HYPERLINK("http://dx.doi.org/10.1021/j100164a035","http://dx.doi.org/10.1021/j100164a035")</f>
        <v>http://dx.doi.org/10.1021/j100164a035</v>
      </c>
      <c r="BG214" t="s">
        <v>74</v>
      </c>
      <c r="BH214" t="s">
        <v>74</v>
      </c>
      <c r="BI214">
        <v>9</v>
      </c>
      <c r="BJ214" t="s">
        <v>202</v>
      </c>
      <c r="BK214" t="s">
        <v>97</v>
      </c>
      <c r="BL214" t="s">
        <v>203</v>
      </c>
      <c r="BM214" t="s">
        <v>2559</v>
      </c>
      <c r="BN214" t="s">
        <v>74</v>
      </c>
      <c r="BO214" t="s">
        <v>74</v>
      </c>
      <c r="BP214" t="s">
        <v>74</v>
      </c>
      <c r="BQ214" t="s">
        <v>74</v>
      </c>
      <c r="BR214" t="s">
        <v>100</v>
      </c>
      <c r="BS214" t="s">
        <v>2560</v>
      </c>
      <c r="BT214" t="str">
        <f>HYPERLINK("https%3A%2F%2Fwww.webofscience.com%2Fwos%2Fwoscc%2Ffull-record%2FWOS:A1991FP24100035","View Full Record in Web of Science")</f>
        <v>View Full Record in Web of Science</v>
      </c>
    </row>
    <row r="215" spans="1:72" x14ac:dyDescent="0.15">
      <c r="A215" t="s">
        <v>72</v>
      </c>
      <c r="B215" t="s">
        <v>2561</v>
      </c>
      <c r="C215" t="s">
        <v>74</v>
      </c>
      <c r="D215" t="s">
        <v>74</v>
      </c>
      <c r="E215" t="s">
        <v>74</v>
      </c>
      <c r="F215" t="s">
        <v>2561</v>
      </c>
      <c r="G215" t="s">
        <v>74</v>
      </c>
      <c r="H215" t="s">
        <v>74</v>
      </c>
      <c r="I215" t="s">
        <v>2562</v>
      </c>
      <c r="J215" t="s">
        <v>2563</v>
      </c>
      <c r="K215" t="s">
        <v>74</v>
      </c>
      <c r="L215" t="s">
        <v>74</v>
      </c>
      <c r="M215" t="s">
        <v>77</v>
      </c>
      <c r="N215" t="s">
        <v>78</v>
      </c>
      <c r="O215" t="s">
        <v>74</v>
      </c>
      <c r="P215" t="s">
        <v>74</v>
      </c>
      <c r="Q215" t="s">
        <v>74</v>
      </c>
      <c r="R215" t="s">
        <v>74</v>
      </c>
      <c r="S215" t="s">
        <v>74</v>
      </c>
      <c r="T215" t="s">
        <v>74</v>
      </c>
      <c r="U215" t="s">
        <v>74</v>
      </c>
      <c r="V215" t="s">
        <v>2564</v>
      </c>
      <c r="W215" t="s">
        <v>2565</v>
      </c>
      <c r="X215" t="s">
        <v>2566</v>
      </c>
      <c r="Y215" t="s">
        <v>2567</v>
      </c>
      <c r="Z215" t="s">
        <v>74</v>
      </c>
      <c r="AA215" t="s">
        <v>74</v>
      </c>
      <c r="AB215" t="s">
        <v>74</v>
      </c>
      <c r="AC215" t="s">
        <v>74</v>
      </c>
      <c r="AD215" t="s">
        <v>74</v>
      </c>
      <c r="AE215" t="s">
        <v>74</v>
      </c>
      <c r="AF215" t="s">
        <v>74</v>
      </c>
      <c r="AG215">
        <v>28</v>
      </c>
      <c r="AH215">
        <v>16</v>
      </c>
      <c r="AI215">
        <v>17</v>
      </c>
      <c r="AJ215">
        <v>0</v>
      </c>
      <c r="AK215">
        <v>0</v>
      </c>
      <c r="AL215" t="s">
        <v>2568</v>
      </c>
      <c r="AM215" t="s">
        <v>2569</v>
      </c>
      <c r="AN215" t="s">
        <v>2570</v>
      </c>
      <c r="AO215" t="s">
        <v>2571</v>
      </c>
      <c r="AP215" t="s">
        <v>74</v>
      </c>
      <c r="AQ215" t="s">
        <v>74</v>
      </c>
      <c r="AR215" t="s">
        <v>2563</v>
      </c>
      <c r="AS215" t="s">
        <v>2572</v>
      </c>
      <c r="AT215" t="s">
        <v>2573</v>
      </c>
      <c r="AU215">
        <v>1991</v>
      </c>
      <c r="AV215" t="s">
        <v>74</v>
      </c>
      <c r="AW215">
        <v>2</v>
      </c>
      <c r="AX215" t="s">
        <v>74</v>
      </c>
      <c r="AY215" t="s">
        <v>74</v>
      </c>
      <c r="AZ215" t="s">
        <v>74</v>
      </c>
      <c r="BA215" t="s">
        <v>74</v>
      </c>
      <c r="BB215">
        <v>358</v>
      </c>
      <c r="BC215">
        <v>373</v>
      </c>
      <c r="BD215" t="s">
        <v>74</v>
      </c>
      <c r="BE215" t="s">
        <v>74</v>
      </c>
      <c r="BF215" t="s">
        <v>74</v>
      </c>
      <c r="BG215" t="s">
        <v>74</v>
      </c>
      <c r="BH215" t="s">
        <v>74</v>
      </c>
      <c r="BI215">
        <v>16</v>
      </c>
      <c r="BJ215" t="s">
        <v>677</v>
      </c>
      <c r="BK215" t="s">
        <v>97</v>
      </c>
      <c r="BL215" t="s">
        <v>677</v>
      </c>
      <c r="BM215" t="s">
        <v>2574</v>
      </c>
      <c r="BN215" t="s">
        <v>74</v>
      </c>
      <c r="BO215" t="s">
        <v>74</v>
      </c>
      <c r="BP215" t="s">
        <v>74</v>
      </c>
      <c r="BQ215" t="s">
        <v>74</v>
      </c>
      <c r="BR215" t="s">
        <v>100</v>
      </c>
      <c r="BS215" t="s">
        <v>2575</v>
      </c>
      <c r="BT215" t="str">
        <f>HYPERLINK("https%3A%2F%2Fwww.webofscience.com%2Fwos%2Fwoscc%2Ffull-record%2FWOS:A1991FM35200008","View Full Record in Web of Science")</f>
        <v>View Full Record in Web of Science</v>
      </c>
    </row>
    <row r="216" spans="1:72" x14ac:dyDescent="0.15">
      <c r="A216" t="s">
        <v>72</v>
      </c>
      <c r="B216" t="s">
        <v>2576</v>
      </c>
      <c r="C216" t="s">
        <v>74</v>
      </c>
      <c r="D216" t="s">
        <v>74</v>
      </c>
      <c r="E216" t="s">
        <v>74</v>
      </c>
      <c r="F216" t="s">
        <v>2576</v>
      </c>
      <c r="G216" t="s">
        <v>74</v>
      </c>
      <c r="H216" t="s">
        <v>74</v>
      </c>
      <c r="I216" t="s">
        <v>2577</v>
      </c>
      <c r="J216" t="s">
        <v>104</v>
      </c>
      <c r="K216" t="s">
        <v>74</v>
      </c>
      <c r="L216" t="s">
        <v>74</v>
      </c>
      <c r="M216" t="s">
        <v>77</v>
      </c>
      <c r="N216" t="s">
        <v>78</v>
      </c>
      <c r="O216" t="s">
        <v>74</v>
      </c>
      <c r="P216" t="s">
        <v>74</v>
      </c>
      <c r="Q216" t="s">
        <v>74</v>
      </c>
      <c r="R216" t="s">
        <v>74</v>
      </c>
      <c r="S216" t="s">
        <v>74</v>
      </c>
      <c r="T216" t="s">
        <v>74</v>
      </c>
      <c r="U216" t="s">
        <v>2578</v>
      </c>
      <c r="V216" t="s">
        <v>2579</v>
      </c>
      <c r="W216" t="s">
        <v>2580</v>
      </c>
      <c r="X216" t="s">
        <v>2581</v>
      </c>
      <c r="Y216" t="s">
        <v>2582</v>
      </c>
      <c r="Z216" t="s">
        <v>74</v>
      </c>
      <c r="AA216" t="s">
        <v>74</v>
      </c>
      <c r="AB216" t="s">
        <v>2583</v>
      </c>
      <c r="AC216" t="s">
        <v>74</v>
      </c>
      <c r="AD216" t="s">
        <v>74</v>
      </c>
      <c r="AE216" t="s">
        <v>74</v>
      </c>
      <c r="AF216" t="s">
        <v>74</v>
      </c>
      <c r="AG216">
        <v>39</v>
      </c>
      <c r="AH216">
        <v>245</v>
      </c>
      <c r="AI216">
        <v>267</v>
      </c>
      <c r="AJ216">
        <v>1</v>
      </c>
      <c r="AK216">
        <v>37</v>
      </c>
      <c r="AL216" t="s">
        <v>2584</v>
      </c>
      <c r="AM216" t="s">
        <v>111</v>
      </c>
      <c r="AN216" t="s">
        <v>2585</v>
      </c>
      <c r="AO216" t="s">
        <v>113</v>
      </c>
      <c r="AP216" t="s">
        <v>74</v>
      </c>
      <c r="AQ216" t="s">
        <v>74</v>
      </c>
      <c r="AR216" t="s">
        <v>104</v>
      </c>
      <c r="AS216" t="s">
        <v>114</v>
      </c>
      <c r="AT216" t="s">
        <v>2573</v>
      </c>
      <c r="AU216">
        <v>1991</v>
      </c>
      <c r="AV216">
        <v>351</v>
      </c>
      <c r="AW216">
        <v>6323</v>
      </c>
      <c r="AX216" t="s">
        <v>74</v>
      </c>
      <c r="AY216" t="s">
        <v>74</v>
      </c>
      <c r="AZ216" t="s">
        <v>74</v>
      </c>
      <c r="BA216" t="s">
        <v>74</v>
      </c>
      <c r="BB216">
        <v>220</v>
      </c>
      <c r="BC216">
        <v>223</v>
      </c>
      <c r="BD216" t="s">
        <v>74</v>
      </c>
      <c r="BE216" t="s">
        <v>2586</v>
      </c>
      <c r="BF216" t="str">
        <f>HYPERLINK("http://dx.doi.org/10.1038/351220a0","http://dx.doi.org/10.1038/351220a0")</f>
        <v>http://dx.doi.org/10.1038/351220a0</v>
      </c>
      <c r="BG216" t="s">
        <v>74</v>
      </c>
      <c r="BH216" t="s">
        <v>74</v>
      </c>
      <c r="BI216">
        <v>4</v>
      </c>
      <c r="BJ216" t="s">
        <v>117</v>
      </c>
      <c r="BK216" t="s">
        <v>97</v>
      </c>
      <c r="BL216" t="s">
        <v>118</v>
      </c>
      <c r="BM216" t="s">
        <v>2587</v>
      </c>
      <c r="BN216" t="s">
        <v>74</v>
      </c>
      <c r="BO216" t="s">
        <v>74</v>
      </c>
      <c r="BP216" t="s">
        <v>74</v>
      </c>
      <c r="BQ216" t="s">
        <v>74</v>
      </c>
      <c r="BR216" t="s">
        <v>100</v>
      </c>
      <c r="BS216" t="s">
        <v>2588</v>
      </c>
      <c r="BT216" t="str">
        <f>HYPERLINK("https%3A%2F%2Fwww.webofscience.com%2Fwos%2Fwoscc%2Ffull-record%2FWOS:A1991FL99000052","View Full Record in Web of Science")</f>
        <v>View Full Record in Web of Science</v>
      </c>
    </row>
    <row r="217" spans="1:72" x14ac:dyDescent="0.15">
      <c r="A217" t="s">
        <v>72</v>
      </c>
      <c r="B217" t="s">
        <v>2589</v>
      </c>
      <c r="C217" t="s">
        <v>74</v>
      </c>
      <c r="D217" t="s">
        <v>74</v>
      </c>
      <c r="E217" t="s">
        <v>74</v>
      </c>
      <c r="F217" t="s">
        <v>2589</v>
      </c>
      <c r="G217" t="s">
        <v>74</v>
      </c>
      <c r="H217" t="s">
        <v>74</v>
      </c>
      <c r="I217" t="s">
        <v>2590</v>
      </c>
      <c r="J217" t="s">
        <v>123</v>
      </c>
      <c r="K217" t="s">
        <v>74</v>
      </c>
      <c r="L217" t="s">
        <v>74</v>
      </c>
      <c r="M217" t="s">
        <v>77</v>
      </c>
      <c r="N217" t="s">
        <v>78</v>
      </c>
      <c r="O217" t="s">
        <v>74</v>
      </c>
      <c r="P217" t="s">
        <v>74</v>
      </c>
      <c r="Q217" t="s">
        <v>74</v>
      </c>
      <c r="R217" t="s">
        <v>74</v>
      </c>
      <c r="S217" t="s">
        <v>74</v>
      </c>
      <c r="T217" t="s">
        <v>74</v>
      </c>
      <c r="U217" t="s">
        <v>2591</v>
      </c>
      <c r="V217" t="s">
        <v>2592</v>
      </c>
      <c r="W217" t="s">
        <v>2593</v>
      </c>
      <c r="X217" t="s">
        <v>2594</v>
      </c>
      <c r="Y217" t="s">
        <v>2595</v>
      </c>
      <c r="Z217" t="s">
        <v>74</v>
      </c>
      <c r="AA217" t="s">
        <v>74</v>
      </c>
      <c r="AB217" t="s">
        <v>74</v>
      </c>
      <c r="AC217" t="s">
        <v>74</v>
      </c>
      <c r="AD217" t="s">
        <v>74</v>
      </c>
      <c r="AE217" t="s">
        <v>74</v>
      </c>
      <c r="AF217" t="s">
        <v>74</v>
      </c>
      <c r="AG217">
        <v>33</v>
      </c>
      <c r="AH217">
        <v>68</v>
      </c>
      <c r="AI217">
        <v>71</v>
      </c>
      <c r="AJ217">
        <v>0</v>
      </c>
      <c r="AK217">
        <v>10</v>
      </c>
      <c r="AL217" t="s">
        <v>86</v>
      </c>
      <c r="AM217" t="s">
        <v>87</v>
      </c>
      <c r="AN217" t="s">
        <v>88</v>
      </c>
      <c r="AO217" t="s">
        <v>129</v>
      </c>
      <c r="AP217" t="s">
        <v>130</v>
      </c>
      <c r="AQ217" t="s">
        <v>74</v>
      </c>
      <c r="AR217" t="s">
        <v>131</v>
      </c>
      <c r="AS217" t="s">
        <v>132</v>
      </c>
      <c r="AT217" t="s">
        <v>2596</v>
      </c>
      <c r="AU217">
        <v>1991</v>
      </c>
      <c r="AV217">
        <v>96</v>
      </c>
      <c r="AW217" t="s">
        <v>2597</v>
      </c>
      <c r="AX217" t="s">
        <v>74</v>
      </c>
      <c r="AY217" t="s">
        <v>74</v>
      </c>
      <c r="AZ217" t="s">
        <v>74</v>
      </c>
      <c r="BA217" t="s">
        <v>74</v>
      </c>
      <c r="BB217">
        <v>8835</v>
      </c>
      <c r="BC217">
        <v>8852</v>
      </c>
      <c r="BD217" t="s">
        <v>74</v>
      </c>
      <c r="BE217" t="s">
        <v>2598</v>
      </c>
      <c r="BF217" t="str">
        <f>HYPERLINK("http://dx.doi.org/10.1029/91JC00457","http://dx.doi.org/10.1029/91JC00457")</f>
        <v>http://dx.doi.org/10.1029/91JC00457</v>
      </c>
      <c r="BG217" t="s">
        <v>74</v>
      </c>
      <c r="BH217" t="s">
        <v>74</v>
      </c>
      <c r="BI217">
        <v>18</v>
      </c>
      <c r="BJ217" t="s">
        <v>136</v>
      </c>
      <c r="BK217" t="s">
        <v>97</v>
      </c>
      <c r="BL217" t="s">
        <v>136</v>
      </c>
      <c r="BM217" t="s">
        <v>2599</v>
      </c>
      <c r="BN217" t="s">
        <v>74</v>
      </c>
      <c r="BO217" t="s">
        <v>74</v>
      </c>
      <c r="BP217" t="s">
        <v>74</v>
      </c>
      <c r="BQ217" t="s">
        <v>74</v>
      </c>
      <c r="BR217" t="s">
        <v>100</v>
      </c>
      <c r="BS217" t="s">
        <v>2600</v>
      </c>
      <c r="BT217" t="str">
        <f>HYPERLINK("https%3A%2F%2Fwww.webofscience.com%2Fwos%2Fwoscc%2Ffull-record%2FWOS:A1991FM09900023","View Full Record in Web of Science")</f>
        <v>View Full Record in Web of Science</v>
      </c>
    </row>
    <row r="218" spans="1:72" x14ac:dyDescent="0.15">
      <c r="A218" t="s">
        <v>72</v>
      </c>
      <c r="B218" t="s">
        <v>2601</v>
      </c>
      <c r="C218" t="s">
        <v>74</v>
      </c>
      <c r="D218" t="s">
        <v>74</v>
      </c>
      <c r="E218" t="s">
        <v>74</v>
      </c>
      <c r="F218" t="s">
        <v>2601</v>
      </c>
      <c r="G218" t="s">
        <v>74</v>
      </c>
      <c r="H218" t="s">
        <v>74</v>
      </c>
      <c r="I218" t="s">
        <v>2602</v>
      </c>
      <c r="J218" t="s">
        <v>176</v>
      </c>
      <c r="K218" t="s">
        <v>74</v>
      </c>
      <c r="L218" t="s">
        <v>74</v>
      </c>
      <c r="M218" t="s">
        <v>77</v>
      </c>
      <c r="N218" t="s">
        <v>1491</v>
      </c>
      <c r="O218" t="s">
        <v>74</v>
      </c>
      <c r="P218" t="s">
        <v>74</v>
      </c>
      <c r="Q218" t="s">
        <v>74</v>
      </c>
      <c r="R218" t="s">
        <v>74</v>
      </c>
      <c r="S218" t="s">
        <v>74</v>
      </c>
      <c r="T218" t="s">
        <v>74</v>
      </c>
      <c r="U218" t="s">
        <v>74</v>
      </c>
      <c r="V218" t="s">
        <v>74</v>
      </c>
      <c r="W218" t="s">
        <v>74</v>
      </c>
      <c r="X218" t="s">
        <v>74</v>
      </c>
      <c r="Y218" t="s">
        <v>2603</v>
      </c>
      <c r="Z218" t="s">
        <v>74</v>
      </c>
      <c r="AA218" t="s">
        <v>74</v>
      </c>
      <c r="AB218" t="s">
        <v>74</v>
      </c>
      <c r="AC218" t="s">
        <v>74</v>
      </c>
      <c r="AD218" t="s">
        <v>74</v>
      </c>
      <c r="AE218" t="s">
        <v>74</v>
      </c>
      <c r="AF218" t="s">
        <v>74</v>
      </c>
      <c r="AG218">
        <v>1</v>
      </c>
      <c r="AH218">
        <v>0</v>
      </c>
      <c r="AI218">
        <v>0</v>
      </c>
      <c r="AJ218">
        <v>0</v>
      </c>
      <c r="AK218">
        <v>2</v>
      </c>
      <c r="AL218" t="s">
        <v>178</v>
      </c>
      <c r="AM218" t="s">
        <v>179</v>
      </c>
      <c r="AN218" t="s">
        <v>180</v>
      </c>
      <c r="AO218" t="s">
        <v>181</v>
      </c>
      <c r="AP218" t="s">
        <v>74</v>
      </c>
      <c r="AQ218" t="s">
        <v>74</v>
      </c>
      <c r="AR218" t="s">
        <v>182</v>
      </c>
      <c r="AS218" t="s">
        <v>183</v>
      </c>
      <c r="AT218" t="s">
        <v>2604</v>
      </c>
      <c r="AU218">
        <v>1991</v>
      </c>
      <c r="AV218">
        <v>130</v>
      </c>
      <c r="AW218">
        <v>1768</v>
      </c>
      <c r="AX218" t="s">
        <v>74</v>
      </c>
      <c r="AY218" t="s">
        <v>74</v>
      </c>
      <c r="AZ218" t="s">
        <v>74</v>
      </c>
      <c r="BA218" t="s">
        <v>74</v>
      </c>
      <c r="BB218">
        <v>2</v>
      </c>
      <c r="BC218">
        <v>2</v>
      </c>
      <c r="BD218" t="s">
        <v>74</v>
      </c>
      <c r="BE218" t="s">
        <v>74</v>
      </c>
      <c r="BF218" t="s">
        <v>74</v>
      </c>
      <c r="BG218" t="s">
        <v>74</v>
      </c>
      <c r="BH218" t="s">
        <v>74</v>
      </c>
      <c r="BI218">
        <v>1</v>
      </c>
      <c r="BJ218" t="s">
        <v>117</v>
      </c>
      <c r="BK218" t="s">
        <v>97</v>
      </c>
      <c r="BL218" t="s">
        <v>118</v>
      </c>
      <c r="BM218" t="s">
        <v>2605</v>
      </c>
      <c r="BN218" t="s">
        <v>74</v>
      </c>
      <c r="BO218" t="s">
        <v>74</v>
      </c>
      <c r="BP218" t="s">
        <v>74</v>
      </c>
      <c r="BQ218" t="s">
        <v>74</v>
      </c>
      <c r="BR218" t="s">
        <v>100</v>
      </c>
      <c r="BS218" t="s">
        <v>2606</v>
      </c>
      <c r="BT218" t="str">
        <f>HYPERLINK("https%3A%2F%2Fwww.webofscience.com%2Fwos%2Fwoscc%2Ffull-record%2FWOS:A1991FL16800001","View Full Record in Web of Science")</f>
        <v>View Full Record in Web of Science</v>
      </c>
    </row>
    <row r="219" spans="1:72" x14ac:dyDescent="0.15">
      <c r="A219" t="s">
        <v>72</v>
      </c>
      <c r="B219" t="s">
        <v>1471</v>
      </c>
      <c r="C219" t="s">
        <v>74</v>
      </c>
      <c r="D219" t="s">
        <v>74</v>
      </c>
      <c r="E219" t="s">
        <v>74</v>
      </c>
      <c r="F219" t="s">
        <v>1471</v>
      </c>
      <c r="G219" t="s">
        <v>74</v>
      </c>
      <c r="H219" t="s">
        <v>74</v>
      </c>
      <c r="I219" t="s">
        <v>2607</v>
      </c>
      <c r="J219" t="s">
        <v>104</v>
      </c>
      <c r="K219" t="s">
        <v>74</v>
      </c>
      <c r="L219" t="s">
        <v>74</v>
      </c>
      <c r="M219" t="s">
        <v>77</v>
      </c>
      <c r="N219" t="s">
        <v>177</v>
      </c>
      <c r="O219" t="s">
        <v>74</v>
      </c>
      <c r="P219" t="s">
        <v>74</v>
      </c>
      <c r="Q219" t="s">
        <v>74</v>
      </c>
      <c r="R219" t="s">
        <v>74</v>
      </c>
      <c r="S219" t="s">
        <v>74</v>
      </c>
      <c r="T219" t="s">
        <v>74</v>
      </c>
      <c r="U219" t="s">
        <v>74</v>
      </c>
      <c r="V219" t="s">
        <v>74</v>
      </c>
      <c r="W219" t="s">
        <v>74</v>
      </c>
      <c r="X219" t="s">
        <v>74</v>
      </c>
      <c r="Y219" t="s">
        <v>74</v>
      </c>
      <c r="Z219" t="s">
        <v>74</v>
      </c>
      <c r="AA219" t="s">
        <v>74</v>
      </c>
      <c r="AB219" t="s">
        <v>74</v>
      </c>
      <c r="AC219" t="s">
        <v>74</v>
      </c>
      <c r="AD219" t="s">
        <v>74</v>
      </c>
      <c r="AE219" t="s">
        <v>74</v>
      </c>
      <c r="AF219" t="s">
        <v>74</v>
      </c>
      <c r="AG219">
        <v>1</v>
      </c>
      <c r="AH219">
        <v>1</v>
      </c>
      <c r="AI219">
        <v>1</v>
      </c>
      <c r="AJ219">
        <v>0</v>
      </c>
      <c r="AK219">
        <v>1</v>
      </c>
      <c r="AL219" t="s">
        <v>110</v>
      </c>
      <c r="AM219" t="s">
        <v>111</v>
      </c>
      <c r="AN219" t="s">
        <v>112</v>
      </c>
      <c r="AO219" t="s">
        <v>113</v>
      </c>
      <c r="AP219" t="s">
        <v>74</v>
      </c>
      <c r="AQ219" t="s">
        <v>74</v>
      </c>
      <c r="AR219" t="s">
        <v>104</v>
      </c>
      <c r="AS219" t="s">
        <v>114</v>
      </c>
      <c r="AT219" t="s">
        <v>2608</v>
      </c>
      <c r="AU219">
        <v>1991</v>
      </c>
      <c r="AV219">
        <v>351</v>
      </c>
      <c r="AW219">
        <v>6322</v>
      </c>
      <c r="AX219" t="s">
        <v>74</v>
      </c>
      <c r="AY219" t="s">
        <v>74</v>
      </c>
      <c r="AZ219" t="s">
        <v>74</v>
      </c>
      <c r="BA219" t="s">
        <v>74</v>
      </c>
      <c r="BB219">
        <v>88</v>
      </c>
      <c r="BC219">
        <v>88</v>
      </c>
      <c r="BD219" t="s">
        <v>74</v>
      </c>
      <c r="BE219" t="s">
        <v>74</v>
      </c>
      <c r="BF219" t="s">
        <v>74</v>
      </c>
      <c r="BG219" t="s">
        <v>74</v>
      </c>
      <c r="BH219" t="s">
        <v>74</v>
      </c>
      <c r="BI219">
        <v>1</v>
      </c>
      <c r="BJ219" t="s">
        <v>117</v>
      </c>
      <c r="BK219" t="s">
        <v>97</v>
      </c>
      <c r="BL219" t="s">
        <v>118</v>
      </c>
      <c r="BM219" t="s">
        <v>2609</v>
      </c>
      <c r="BN219" t="s">
        <v>74</v>
      </c>
      <c r="BO219" t="s">
        <v>74</v>
      </c>
      <c r="BP219" t="s">
        <v>74</v>
      </c>
      <c r="BQ219" t="s">
        <v>74</v>
      </c>
      <c r="BR219" t="s">
        <v>100</v>
      </c>
      <c r="BS219" t="s">
        <v>2610</v>
      </c>
      <c r="BT219" t="str">
        <f>HYPERLINK("https%3A%2F%2Fwww.webofscience.com%2Fwos%2Fwoscc%2Ffull-record%2FWOS:A1991FL03500007","View Full Record in Web of Science")</f>
        <v>View Full Record in Web of Science</v>
      </c>
    </row>
    <row r="220" spans="1:72" x14ac:dyDescent="0.15">
      <c r="A220" t="s">
        <v>72</v>
      </c>
      <c r="B220" t="s">
        <v>139</v>
      </c>
      <c r="C220" t="s">
        <v>74</v>
      </c>
      <c r="D220" t="s">
        <v>74</v>
      </c>
      <c r="E220" t="s">
        <v>74</v>
      </c>
      <c r="F220" t="s">
        <v>139</v>
      </c>
      <c r="G220" t="s">
        <v>74</v>
      </c>
      <c r="H220" t="s">
        <v>74</v>
      </c>
      <c r="I220" t="s">
        <v>2611</v>
      </c>
      <c r="J220" t="s">
        <v>176</v>
      </c>
      <c r="K220" t="s">
        <v>74</v>
      </c>
      <c r="L220" t="s">
        <v>74</v>
      </c>
      <c r="M220" t="s">
        <v>77</v>
      </c>
      <c r="N220" t="s">
        <v>1491</v>
      </c>
      <c r="O220" t="s">
        <v>74</v>
      </c>
      <c r="P220" t="s">
        <v>74</v>
      </c>
      <c r="Q220" t="s">
        <v>74</v>
      </c>
      <c r="R220" t="s">
        <v>74</v>
      </c>
      <c r="S220" t="s">
        <v>74</v>
      </c>
      <c r="T220" t="s">
        <v>74</v>
      </c>
      <c r="U220" t="s">
        <v>74</v>
      </c>
      <c r="V220" t="s">
        <v>74</v>
      </c>
      <c r="W220" t="s">
        <v>74</v>
      </c>
      <c r="X220" t="s">
        <v>74</v>
      </c>
      <c r="Y220" t="s">
        <v>2612</v>
      </c>
      <c r="Z220" t="s">
        <v>74</v>
      </c>
      <c r="AA220" t="s">
        <v>74</v>
      </c>
      <c r="AB220" t="s">
        <v>74</v>
      </c>
      <c r="AC220" t="s">
        <v>74</v>
      </c>
      <c r="AD220" t="s">
        <v>74</v>
      </c>
      <c r="AE220" t="s">
        <v>74</v>
      </c>
      <c r="AF220" t="s">
        <v>74</v>
      </c>
      <c r="AG220">
        <v>0</v>
      </c>
      <c r="AH220">
        <v>0</v>
      </c>
      <c r="AI220">
        <v>0</v>
      </c>
      <c r="AJ220">
        <v>0</v>
      </c>
      <c r="AK220">
        <v>0</v>
      </c>
      <c r="AL220" t="s">
        <v>178</v>
      </c>
      <c r="AM220" t="s">
        <v>179</v>
      </c>
      <c r="AN220" t="s">
        <v>180</v>
      </c>
      <c r="AO220" t="s">
        <v>181</v>
      </c>
      <c r="AP220" t="s">
        <v>74</v>
      </c>
      <c r="AQ220" t="s">
        <v>74</v>
      </c>
      <c r="AR220" t="s">
        <v>182</v>
      </c>
      <c r="AS220" t="s">
        <v>183</v>
      </c>
      <c r="AT220" t="s">
        <v>2613</v>
      </c>
      <c r="AU220">
        <v>1991</v>
      </c>
      <c r="AV220">
        <v>130</v>
      </c>
      <c r="AW220">
        <v>1767</v>
      </c>
      <c r="AX220" t="s">
        <v>74</v>
      </c>
      <c r="AY220" t="s">
        <v>74</v>
      </c>
      <c r="AZ220" t="s">
        <v>74</v>
      </c>
      <c r="BA220" t="s">
        <v>74</v>
      </c>
      <c r="BB220">
        <v>2</v>
      </c>
      <c r="BC220">
        <v>3</v>
      </c>
      <c r="BD220" t="s">
        <v>74</v>
      </c>
      <c r="BE220" t="s">
        <v>74</v>
      </c>
      <c r="BF220" t="s">
        <v>74</v>
      </c>
      <c r="BG220" t="s">
        <v>74</v>
      </c>
      <c r="BH220" t="s">
        <v>74</v>
      </c>
      <c r="BI220">
        <v>2</v>
      </c>
      <c r="BJ220" t="s">
        <v>117</v>
      </c>
      <c r="BK220" t="s">
        <v>97</v>
      </c>
      <c r="BL220" t="s">
        <v>118</v>
      </c>
      <c r="BM220" t="s">
        <v>2614</v>
      </c>
      <c r="BN220" t="s">
        <v>74</v>
      </c>
      <c r="BO220" t="s">
        <v>74</v>
      </c>
      <c r="BP220" t="s">
        <v>74</v>
      </c>
      <c r="BQ220" t="s">
        <v>74</v>
      </c>
      <c r="BR220" t="s">
        <v>100</v>
      </c>
      <c r="BS220" t="s">
        <v>2615</v>
      </c>
      <c r="BT220" t="str">
        <f>HYPERLINK("https%3A%2F%2Fwww.webofscience.com%2Fwos%2Fwoscc%2Ffull-record%2FWOS:A1991FK65700003","View Full Record in Web of Science")</f>
        <v>View Full Record in Web of Science</v>
      </c>
    </row>
    <row r="221" spans="1:72" x14ac:dyDescent="0.15">
      <c r="A221" t="s">
        <v>72</v>
      </c>
      <c r="B221" t="s">
        <v>1861</v>
      </c>
      <c r="C221" t="s">
        <v>74</v>
      </c>
      <c r="D221" t="s">
        <v>74</v>
      </c>
      <c r="E221" t="s">
        <v>74</v>
      </c>
      <c r="F221" t="s">
        <v>1861</v>
      </c>
      <c r="G221" t="s">
        <v>74</v>
      </c>
      <c r="H221" t="s">
        <v>74</v>
      </c>
      <c r="I221" t="s">
        <v>2616</v>
      </c>
      <c r="J221" t="s">
        <v>176</v>
      </c>
      <c r="K221" t="s">
        <v>74</v>
      </c>
      <c r="L221" t="s">
        <v>74</v>
      </c>
      <c r="M221" t="s">
        <v>77</v>
      </c>
      <c r="N221" t="s">
        <v>177</v>
      </c>
      <c r="O221" t="s">
        <v>74</v>
      </c>
      <c r="P221" t="s">
        <v>74</v>
      </c>
      <c r="Q221" t="s">
        <v>74</v>
      </c>
      <c r="R221" t="s">
        <v>74</v>
      </c>
      <c r="S221" t="s">
        <v>74</v>
      </c>
      <c r="T221" t="s">
        <v>74</v>
      </c>
      <c r="U221" t="s">
        <v>74</v>
      </c>
      <c r="V221" t="s">
        <v>74</v>
      </c>
      <c r="W221" t="s">
        <v>74</v>
      </c>
      <c r="X221" t="s">
        <v>74</v>
      </c>
      <c r="Y221" t="s">
        <v>74</v>
      </c>
      <c r="Z221" t="s">
        <v>74</v>
      </c>
      <c r="AA221" t="s">
        <v>74</v>
      </c>
      <c r="AB221" t="s">
        <v>74</v>
      </c>
      <c r="AC221" t="s">
        <v>74</v>
      </c>
      <c r="AD221" t="s">
        <v>74</v>
      </c>
      <c r="AE221" t="s">
        <v>74</v>
      </c>
      <c r="AF221" t="s">
        <v>74</v>
      </c>
      <c r="AG221">
        <v>0</v>
      </c>
      <c r="AH221">
        <v>0</v>
      </c>
      <c r="AI221">
        <v>0</v>
      </c>
      <c r="AJ221">
        <v>0</v>
      </c>
      <c r="AK221">
        <v>1</v>
      </c>
      <c r="AL221" t="s">
        <v>178</v>
      </c>
      <c r="AM221" t="s">
        <v>179</v>
      </c>
      <c r="AN221" t="s">
        <v>180</v>
      </c>
      <c r="AO221" t="s">
        <v>181</v>
      </c>
      <c r="AP221" t="s">
        <v>74</v>
      </c>
      <c r="AQ221" t="s">
        <v>74</v>
      </c>
      <c r="AR221" t="s">
        <v>182</v>
      </c>
      <c r="AS221" t="s">
        <v>183</v>
      </c>
      <c r="AT221" t="s">
        <v>2613</v>
      </c>
      <c r="AU221">
        <v>1991</v>
      </c>
      <c r="AV221">
        <v>130</v>
      </c>
      <c r="AW221">
        <v>1767</v>
      </c>
      <c r="AX221" t="s">
        <v>74</v>
      </c>
      <c r="AY221" t="s">
        <v>74</v>
      </c>
      <c r="AZ221" t="s">
        <v>74</v>
      </c>
      <c r="BA221" t="s">
        <v>74</v>
      </c>
      <c r="BB221">
        <v>10</v>
      </c>
      <c r="BC221">
        <v>10</v>
      </c>
      <c r="BD221" t="s">
        <v>74</v>
      </c>
      <c r="BE221" t="s">
        <v>74</v>
      </c>
      <c r="BF221" t="s">
        <v>74</v>
      </c>
      <c r="BG221" t="s">
        <v>74</v>
      </c>
      <c r="BH221" t="s">
        <v>74</v>
      </c>
      <c r="BI221">
        <v>1</v>
      </c>
      <c r="BJ221" t="s">
        <v>117</v>
      </c>
      <c r="BK221" t="s">
        <v>97</v>
      </c>
      <c r="BL221" t="s">
        <v>118</v>
      </c>
      <c r="BM221" t="s">
        <v>2614</v>
      </c>
      <c r="BN221" t="s">
        <v>74</v>
      </c>
      <c r="BO221" t="s">
        <v>74</v>
      </c>
      <c r="BP221" t="s">
        <v>74</v>
      </c>
      <c r="BQ221" t="s">
        <v>74</v>
      </c>
      <c r="BR221" t="s">
        <v>100</v>
      </c>
      <c r="BS221" t="s">
        <v>2617</v>
      </c>
      <c r="BT221" t="str">
        <f>HYPERLINK("https%3A%2F%2Fwww.webofscience.com%2Fwos%2Fwoscc%2Ffull-record%2FWOS:A1991FK65700016","View Full Record in Web of Science")</f>
        <v>View Full Record in Web of Science</v>
      </c>
    </row>
    <row r="222" spans="1:72" x14ac:dyDescent="0.15">
      <c r="A222" t="s">
        <v>72</v>
      </c>
      <c r="B222" t="s">
        <v>2618</v>
      </c>
      <c r="C222" t="s">
        <v>74</v>
      </c>
      <c r="D222" t="s">
        <v>74</v>
      </c>
      <c r="E222" t="s">
        <v>74</v>
      </c>
      <c r="F222" t="s">
        <v>2618</v>
      </c>
      <c r="G222" t="s">
        <v>74</v>
      </c>
      <c r="H222" t="s">
        <v>74</v>
      </c>
      <c r="I222" t="s">
        <v>2619</v>
      </c>
      <c r="J222" t="s">
        <v>104</v>
      </c>
      <c r="K222" t="s">
        <v>74</v>
      </c>
      <c r="L222" t="s">
        <v>74</v>
      </c>
      <c r="M222" t="s">
        <v>77</v>
      </c>
      <c r="N222" t="s">
        <v>78</v>
      </c>
      <c r="O222" t="s">
        <v>74</v>
      </c>
      <c r="P222" t="s">
        <v>74</v>
      </c>
      <c r="Q222" t="s">
        <v>74</v>
      </c>
      <c r="R222" t="s">
        <v>74</v>
      </c>
      <c r="S222" t="s">
        <v>74</v>
      </c>
      <c r="T222" t="s">
        <v>74</v>
      </c>
      <c r="U222" t="s">
        <v>2620</v>
      </c>
      <c r="V222" t="s">
        <v>2621</v>
      </c>
      <c r="W222" t="s">
        <v>2622</v>
      </c>
      <c r="X222" t="s">
        <v>2623</v>
      </c>
      <c r="Y222" t="s">
        <v>2624</v>
      </c>
      <c r="Z222" t="s">
        <v>74</v>
      </c>
      <c r="AA222" t="s">
        <v>74</v>
      </c>
      <c r="AB222" t="s">
        <v>74</v>
      </c>
      <c r="AC222" t="s">
        <v>74</v>
      </c>
      <c r="AD222" t="s">
        <v>74</v>
      </c>
      <c r="AE222" t="s">
        <v>74</v>
      </c>
      <c r="AF222" t="s">
        <v>74</v>
      </c>
      <c r="AG222">
        <v>29</v>
      </c>
      <c r="AH222">
        <v>205</v>
      </c>
      <c r="AI222">
        <v>212</v>
      </c>
      <c r="AJ222">
        <v>0</v>
      </c>
      <c r="AK222">
        <v>21</v>
      </c>
      <c r="AL222" t="s">
        <v>110</v>
      </c>
      <c r="AM222" t="s">
        <v>111</v>
      </c>
      <c r="AN222" t="s">
        <v>112</v>
      </c>
      <c r="AO222" t="s">
        <v>113</v>
      </c>
      <c r="AP222" t="s">
        <v>74</v>
      </c>
      <c r="AQ222" t="s">
        <v>74</v>
      </c>
      <c r="AR222" t="s">
        <v>104</v>
      </c>
      <c r="AS222" t="s">
        <v>114</v>
      </c>
      <c r="AT222" t="s">
        <v>2625</v>
      </c>
      <c r="AU222">
        <v>1991</v>
      </c>
      <c r="AV222">
        <v>351</v>
      </c>
      <c r="AW222">
        <v>6321</v>
      </c>
      <c r="AX222" t="s">
        <v>74</v>
      </c>
      <c r="AY222" t="s">
        <v>74</v>
      </c>
      <c r="AZ222" t="s">
        <v>74</v>
      </c>
      <c r="BA222" t="s">
        <v>74</v>
      </c>
      <c r="BB222">
        <v>44</v>
      </c>
      <c r="BC222">
        <v>47</v>
      </c>
      <c r="BD222" t="s">
        <v>74</v>
      </c>
      <c r="BE222" t="s">
        <v>2626</v>
      </c>
      <c r="BF222" t="str">
        <f>HYPERLINK("http://dx.doi.org/10.1038/351044a0","http://dx.doi.org/10.1038/351044a0")</f>
        <v>http://dx.doi.org/10.1038/351044a0</v>
      </c>
      <c r="BG222" t="s">
        <v>74</v>
      </c>
      <c r="BH222" t="s">
        <v>74</v>
      </c>
      <c r="BI222">
        <v>4</v>
      </c>
      <c r="BJ222" t="s">
        <v>117</v>
      </c>
      <c r="BK222" t="s">
        <v>97</v>
      </c>
      <c r="BL222" t="s">
        <v>118</v>
      </c>
      <c r="BM222" t="s">
        <v>2627</v>
      </c>
      <c r="BN222" t="s">
        <v>74</v>
      </c>
      <c r="BO222" t="s">
        <v>74</v>
      </c>
      <c r="BP222" t="s">
        <v>74</v>
      </c>
      <c r="BQ222" t="s">
        <v>74</v>
      </c>
      <c r="BR222" t="s">
        <v>100</v>
      </c>
      <c r="BS222" t="s">
        <v>2628</v>
      </c>
      <c r="BT222" t="str">
        <f>HYPERLINK("https%3A%2F%2Fwww.webofscience.com%2Fwos%2Fwoscc%2Ffull-record%2FWOS:A1991FK19300052","View Full Record in Web of Science")</f>
        <v>View Full Record in Web of Science</v>
      </c>
    </row>
    <row r="223" spans="1:72" x14ac:dyDescent="0.15">
      <c r="A223" t="s">
        <v>72</v>
      </c>
      <c r="B223" t="s">
        <v>2629</v>
      </c>
      <c r="C223" t="s">
        <v>74</v>
      </c>
      <c r="D223" t="s">
        <v>74</v>
      </c>
      <c r="E223" t="s">
        <v>74</v>
      </c>
      <c r="F223" t="s">
        <v>2629</v>
      </c>
      <c r="G223" t="s">
        <v>74</v>
      </c>
      <c r="H223" t="s">
        <v>74</v>
      </c>
      <c r="I223" t="s">
        <v>2630</v>
      </c>
      <c r="J223" t="s">
        <v>2631</v>
      </c>
      <c r="K223" t="s">
        <v>74</v>
      </c>
      <c r="L223" t="s">
        <v>74</v>
      </c>
      <c r="M223" t="s">
        <v>77</v>
      </c>
      <c r="N223" t="s">
        <v>261</v>
      </c>
      <c r="O223" t="s">
        <v>74</v>
      </c>
      <c r="P223" t="s">
        <v>74</v>
      </c>
      <c r="Q223" t="s">
        <v>74</v>
      </c>
      <c r="R223" t="s">
        <v>74</v>
      </c>
      <c r="S223" t="s">
        <v>74</v>
      </c>
      <c r="T223" t="s">
        <v>74</v>
      </c>
      <c r="U223" t="s">
        <v>2632</v>
      </c>
      <c r="V223" t="s">
        <v>2633</v>
      </c>
      <c r="W223" t="s">
        <v>74</v>
      </c>
      <c r="X223" t="s">
        <v>74</v>
      </c>
      <c r="Y223" t="s">
        <v>2634</v>
      </c>
      <c r="Z223" t="s">
        <v>74</v>
      </c>
      <c r="AA223" t="s">
        <v>74</v>
      </c>
      <c r="AB223" t="s">
        <v>74</v>
      </c>
      <c r="AC223" t="s">
        <v>74</v>
      </c>
      <c r="AD223" t="s">
        <v>74</v>
      </c>
      <c r="AE223" t="s">
        <v>74</v>
      </c>
      <c r="AF223" t="s">
        <v>74</v>
      </c>
      <c r="AG223">
        <v>202</v>
      </c>
      <c r="AH223">
        <v>145</v>
      </c>
      <c r="AI223">
        <v>159</v>
      </c>
      <c r="AJ223">
        <v>7</v>
      </c>
      <c r="AK223">
        <v>87</v>
      </c>
      <c r="AL223" t="s">
        <v>2635</v>
      </c>
      <c r="AM223" t="s">
        <v>1001</v>
      </c>
      <c r="AN223" t="s">
        <v>2636</v>
      </c>
      <c r="AO223" t="s">
        <v>2637</v>
      </c>
      <c r="AP223" t="s">
        <v>2638</v>
      </c>
      <c r="AQ223" t="s">
        <v>74</v>
      </c>
      <c r="AR223" t="s">
        <v>2639</v>
      </c>
      <c r="AS223" t="s">
        <v>2640</v>
      </c>
      <c r="AT223" t="s">
        <v>2641</v>
      </c>
      <c r="AU223">
        <v>1991</v>
      </c>
      <c r="AV223">
        <v>69</v>
      </c>
      <c r="AW223">
        <v>5</v>
      </c>
      <c r="AX223" t="s">
        <v>74</v>
      </c>
      <c r="AY223" t="s">
        <v>74</v>
      </c>
      <c r="AZ223" t="s">
        <v>74</v>
      </c>
      <c r="BA223" t="s">
        <v>74</v>
      </c>
      <c r="BB223">
        <v>1135</v>
      </c>
      <c r="BC223">
        <v>1148</v>
      </c>
      <c r="BD223" t="s">
        <v>74</v>
      </c>
      <c r="BE223" t="s">
        <v>2642</v>
      </c>
      <c r="BF223" t="str">
        <f>HYPERLINK("http://dx.doi.org/10.1139/z91-162","http://dx.doi.org/10.1139/z91-162")</f>
        <v>http://dx.doi.org/10.1139/z91-162</v>
      </c>
      <c r="BG223" t="s">
        <v>74</v>
      </c>
      <c r="BH223" t="s">
        <v>74</v>
      </c>
      <c r="BI223">
        <v>14</v>
      </c>
      <c r="BJ223" t="s">
        <v>677</v>
      </c>
      <c r="BK223" t="s">
        <v>97</v>
      </c>
      <c r="BL223" t="s">
        <v>677</v>
      </c>
      <c r="BM223" t="s">
        <v>2643</v>
      </c>
      <c r="BN223" t="s">
        <v>74</v>
      </c>
      <c r="BO223" t="s">
        <v>74</v>
      </c>
      <c r="BP223" t="s">
        <v>74</v>
      </c>
      <c r="BQ223" t="s">
        <v>74</v>
      </c>
      <c r="BR223" t="s">
        <v>100</v>
      </c>
      <c r="BS223" t="s">
        <v>2644</v>
      </c>
      <c r="BT223" t="str">
        <f>HYPERLINK("https%3A%2F%2Fwww.webofscience.com%2Fwos%2Fwoscc%2Ffull-record%2FWOS:A1991GB81500001","View Full Record in Web of Science")</f>
        <v>View Full Record in Web of Science</v>
      </c>
    </row>
    <row r="224" spans="1:72" x14ac:dyDescent="0.15">
      <c r="A224" t="s">
        <v>72</v>
      </c>
      <c r="B224" t="s">
        <v>2645</v>
      </c>
      <c r="C224" t="s">
        <v>74</v>
      </c>
      <c r="D224" t="s">
        <v>74</v>
      </c>
      <c r="E224" t="s">
        <v>74</v>
      </c>
      <c r="F224" t="s">
        <v>2645</v>
      </c>
      <c r="G224" t="s">
        <v>74</v>
      </c>
      <c r="H224" t="s">
        <v>74</v>
      </c>
      <c r="I224" t="s">
        <v>2646</v>
      </c>
      <c r="J224" t="s">
        <v>2647</v>
      </c>
      <c r="K224" t="s">
        <v>74</v>
      </c>
      <c r="L224" t="s">
        <v>74</v>
      </c>
      <c r="M224" t="s">
        <v>77</v>
      </c>
      <c r="N224" t="s">
        <v>78</v>
      </c>
      <c r="O224" t="s">
        <v>74</v>
      </c>
      <c r="P224" t="s">
        <v>74</v>
      </c>
      <c r="Q224" t="s">
        <v>74</v>
      </c>
      <c r="R224" t="s">
        <v>74</v>
      </c>
      <c r="S224" t="s">
        <v>74</v>
      </c>
      <c r="T224" t="s">
        <v>74</v>
      </c>
      <c r="U224" t="s">
        <v>2648</v>
      </c>
      <c r="V224" t="s">
        <v>2649</v>
      </c>
      <c r="W224" t="s">
        <v>2650</v>
      </c>
      <c r="X224" t="s">
        <v>2651</v>
      </c>
      <c r="Y224" t="s">
        <v>74</v>
      </c>
      <c r="Z224" t="s">
        <v>74</v>
      </c>
      <c r="AA224" t="s">
        <v>2652</v>
      </c>
      <c r="AB224" t="s">
        <v>74</v>
      </c>
      <c r="AC224" t="s">
        <v>74</v>
      </c>
      <c r="AD224" t="s">
        <v>74</v>
      </c>
      <c r="AE224" t="s">
        <v>74</v>
      </c>
      <c r="AF224" t="s">
        <v>74</v>
      </c>
      <c r="AG224">
        <v>22</v>
      </c>
      <c r="AH224">
        <v>28</v>
      </c>
      <c r="AI224">
        <v>29</v>
      </c>
      <c r="AJ224">
        <v>0</v>
      </c>
      <c r="AK224">
        <v>6</v>
      </c>
      <c r="AL224" t="s">
        <v>1000</v>
      </c>
      <c r="AM224" t="s">
        <v>1001</v>
      </c>
      <c r="AN224" t="s">
        <v>1002</v>
      </c>
      <c r="AO224" t="s">
        <v>2637</v>
      </c>
      <c r="AP224" t="s">
        <v>74</v>
      </c>
      <c r="AQ224" t="s">
        <v>74</v>
      </c>
      <c r="AR224" t="s">
        <v>2639</v>
      </c>
      <c r="AS224" t="s">
        <v>2653</v>
      </c>
      <c r="AT224" t="s">
        <v>2641</v>
      </c>
      <c r="AU224">
        <v>1991</v>
      </c>
      <c r="AV224">
        <v>69</v>
      </c>
      <c r="AW224">
        <v>5</v>
      </c>
      <c r="AX224" t="s">
        <v>74</v>
      </c>
      <c r="AY224" t="s">
        <v>74</v>
      </c>
      <c r="AZ224" t="s">
        <v>74</v>
      </c>
      <c r="BA224" t="s">
        <v>74</v>
      </c>
      <c r="BB224">
        <v>1339</v>
      </c>
      <c r="BC224">
        <v>1347</v>
      </c>
      <c r="BD224" t="s">
        <v>74</v>
      </c>
      <c r="BE224" t="s">
        <v>2654</v>
      </c>
      <c r="BF224" t="str">
        <f>HYPERLINK("http://dx.doi.org/10.1139/z91-189","http://dx.doi.org/10.1139/z91-189")</f>
        <v>http://dx.doi.org/10.1139/z91-189</v>
      </c>
      <c r="BG224" t="s">
        <v>74</v>
      </c>
      <c r="BH224" t="s">
        <v>74</v>
      </c>
      <c r="BI224">
        <v>9</v>
      </c>
      <c r="BJ224" t="s">
        <v>677</v>
      </c>
      <c r="BK224" t="s">
        <v>97</v>
      </c>
      <c r="BL224" t="s">
        <v>677</v>
      </c>
      <c r="BM224" t="s">
        <v>2643</v>
      </c>
      <c r="BN224" t="s">
        <v>74</v>
      </c>
      <c r="BO224" t="s">
        <v>74</v>
      </c>
      <c r="BP224" t="s">
        <v>74</v>
      </c>
      <c r="BQ224" t="s">
        <v>74</v>
      </c>
      <c r="BR224" t="s">
        <v>100</v>
      </c>
      <c r="BS224" t="s">
        <v>2655</v>
      </c>
      <c r="BT224" t="str">
        <f>HYPERLINK("https%3A%2F%2Fwww.webofscience.com%2Fwos%2Fwoscc%2Ffull-record%2FWOS:A1991GB81500028","View Full Record in Web of Science")</f>
        <v>View Full Record in Web of Science</v>
      </c>
    </row>
    <row r="225" spans="1:72" x14ac:dyDescent="0.15">
      <c r="A225" t="s">
        <v>72</v>
      </c>
      <c r="B225" t="s">
        <v>2656</v>
      </c>
      <c r="C225" t="s">
        <v>74</v>
      </c>
      <c r="D225" t="s">
        <v>74</v>
      </c>
      <c r="E225" t="s">
        <v>74</v>
      </c>
      <c r="F225" t="s">
        <v>2656</v>
      </c>
      <c r="G225" t="s">
        <v>74</v>
      </c>
      <c r="H225" t="s">
        <v>74</v>
      </c>
      <c r="I225" t="s">
        <v>2657</v>
      </c>
      <c r="J225" t="s">
        <v>1048</v>
      </c>
      <c r="K225" t="s">
        <v>74</v>
      </c>
      <c r="L225" t="s">
        <v>74</v>
      </c>
      <c r="M225" t="s">
        <v>77</v>
      </c>
      <c r="N225" t="s">
        <v>334</v>
      </c>
      <c r="O225" t="s">
        <v>74</v>
      </c>
      <c r="P225" t="s">
        <v>74</v>
      </c>
      <c r="Q225" t="s">
        <v>74</v>
      </c>
      <c r="R225" t="s">
        <v>74</v>
      </c>
      <c r="S225" t="s">
        <v>74</v>
      </c>
      <c r="T225" t="s">
        <v>74</v>
      </c>
      <c r="U225" t="s">
        <v>2658</v>
      </c>
      <c r="V225" t="s">
        <v>2659</v>
      </c>
      <c r="W225" t="s">
        <v>2660</v>
      </c>
      <c r="X225" t="s">
        <v>2661</v>
      </c>
      <c r="Y225" t="s">
        <v>2662</v>
      </c>
      <c r="Z225" t="s">
        <v>74</v>
      </c>
      <c r="AA225" t="s">
        <v>74</v>
      </c>
      <c r="AB225" t="s">
        <v>74</v>
      </c>
      <c r="AC225" t="s">
        <v>74</v>
      </c>
      <c r="AD225" t="s">
        <v>74</v>
      </c>
      <c r="AE225" t="s">
        <v>74</v>
      </c>
      <c r="AF225" t="s">
        <v>74</v>
      </c>
      <c r="AG225">
        <v>16</v>
      </c>
      <c r="AH225">
        <v>31</v>
      </c>
      <c r="AI225">
        <v>33</v>
      </c>
      <c r="AJ225">
        <v>0</v>
      </c>
      <c r="AK225">
        <v>9</v>
      </c>
      <c r="AL225" t="s">
        <v>461</v>
      </c>
      <c r="AM225" t="s">
        <v>249</v>
      </c>
      <c r="AN225" t="s">
        <v>462</v>
      </c>
      <c r="AO225" t="s">
        <v>1056</v>
      </c>
      <c r="AP225" t="s">
        <v>74</v>
      </c>
      <c r="AQ225" t="s">
        <v>74</v>
      </c>
      <c r="AR225" t="s">
        <v>1057</v>
      </c>
      <c r="AS225" t="s">
        <v>74</v>
      </c>
      <c r="AT225" t="s">
        <v>2641</v>
      </c>
      <c r="AU225">
        <v>1991</v>
      </c>
      <c r="AV225">
        <v>38</v>
      </c>
      <c r="AW225">
        <v>5</v>
      </c>
      <c r="AX225" t="s">
        <v>74</v>
      </c>
      <c r="AY225" t="s">
        <v>74</v>
      </c>
      <c r="AZ225" t="s">
        <v>74</v>
      </c>
      <c r="BA225" t="s">
        <v>74</v>
      </c>
      <c r="BB225">
        <v>597</v>
      </c>
      <c r="BC225">
        <v>606</v>
      </c>
      <c r="BD225" t="s">
        <v>74</v>
      </c>
      <c r="BE225" t="s">
        <v>2663</v>
      </c>
      <c r="BF225" t="str">
        <f>HYPERLINK("http://dx.doi.org/10.1016/0198-0149(91)90065-N","http://dx.doi.org/10.1016/0198-0149(91)90065-N")</f>
        <v>http://dx.doi.org/10.1016/0198-0149(91)90065-N</v>
      </c>
      <c r="BG225" t="s">
        <v>74</v>
      </c>
      <c r="BH225" t="s">
        <v>74</v>
      </c>
      <c r="BI225">
        <v>10</v>
      </c>
      <c r="BJ225" t="s">
        <v>136</v>
      </c>
      <c r="BK225" t="s">
        <v>97</v>
      </c>
      <c r="BL225" t="s">
        <v>136</v>
      </c>
      <c r="BM225" t="s">
        <v>2664</v>
      </c>
      <c r="BN225" t="s">
        <v>74</v>
      </c>
      <c r="BO225" t="s">
        <v>74</v>
      </c>
      <c r="BP225" t="s">
        <v>74</v>
      </c>
      <c r="BQ225" t="s">
        <v>74</v>
      </c>
      <c r="BR225" t="s">
        <v>100</v>
      </c>
      <c r="BS225" t="s">
        <v>2665</v>
      </c>
      <c r="BT225" t="str">
        <f>HYPERLINK("https%3A%2F%2Fwww.webofscience.com%2Fwos%2Fwoscc%2Ffull-record%2FWOS:A1991FN29800005","View Full Record in Web of Science")</f>
        <v>View Full Record in Web of Science</v>
      </c>
    </row>
    <row r="226" spans="1:72" x14ac:dyDescent="0.15">
      <c r="A226" t="s">
        <v>72</v>
      </c>
      <c r="B226" t="s">
        <v>2666</v>
      </c>
      <c r="C226" t="s">
        <v>74</v>
      </c>
      <c r="D226" t="s">
        <v>74</v>
      </c>
      <c r="E226" t="s">
        <v>74</v>
      </c>
      <c r="F226" t="s">
        <v>2666</v>
      </c>
      <c r="G226" t="s">
        <v>74</v>
      </c>
      <c r="H226" t="s">
        <v>74</v>
      </c>
      <c r="I226" t="s">
        <v>2667</v>
      </c>
      <c r="J226" t="s">
        <v>1605</v>
      </c>
      <c r="K226" t="s">
        <v>74</v>
      </c>
      <c r="L226" t="s">
        <v>74</v>
      </c>
      <c r="M226" t="s">
        <v>77</v>
      </c>
      <c r="N226" t="s">
        <v>78</v>
      </c>
      <c r="O226" t="s">
        <v>74</v>
      </c>
      <c r="P226" t="s">
        <v>74</v>
      </c>
      <c r="Q226" t="s">
        <v>74</v>
      </c>
      <c r="R226" t="s">
        <v>74</v>
      </c>
      <c r="S226" t="s">
        <v>74</v>
      </c>
      <c r="T226" t="s">
        <v>74</v>
      </c>
      <c r="U226" t="s">
        <v>2668</v>
      </c>
      <c r="V226" t="s">
        <v>2669</v>
      </c>
      <c r="W226" t="s">
        <v>74</v>
      </c>
      <c r="X226" t="s">
        <v>74</v>
      </c>
      <c r="Y226" t="s">
        <v>2670</v>
      </c>
      <c r="Z226" t="s">
        <v>74</v>
      </c>
      <c r="AA226" t="s">
        <v>74</v>
      </c>
      <c r="AB226" t="s">
        <v>74</v>
      </c>
      <c r="AC226" t="s">
        <v>74</v>
      </c>
      <c r="AD226" t="s">
        <v>74</v>
      </c>
      <c r="AE226" t="s">
        <v>74</v>
      </c>
      <c r="AF226" t="s">
        <v>74</v>
      </c>
      <c r="AG226">
        <v>44</v>
      </c>
      <c r="AH226">
        <v>794</v>
      </c>
      <c r="AI226">
        <v>895</v>
      </c>
      <c r="AJ226">
        <v>0</v>
      </c>
      <c r="AK226">
        <v>35</v>
      </c>
      <c r="AL226" t="s">
        <v>2204</v>
      </c>
      <c r="AM226" t="s">
        <v>1610</v>
      </c>
      <c r="AN226" t="s">
        <v>2205</v>
      </c>
      <c r="AO226" t="s">
        <v>1612</v>
      </c>
      <c r="AP226" t="s">
        <v>74</v>
      </c>
      <c r="AQ226" t="s">
        <v>74</v>
      </c>
      <c r="AR226" t="s">
        <v>1605</v>
      </c>
      <c r="AS226" t="s">
        <v>381</v>
      </c>
      <c r="AT226" t="s">
        <v>2641</v>
      </c>
      <c r="AU226">
        <v>1991</v>
      </c>
      <c r="AV226">
        <v>19</v>
      </c>
      <c r="AW226">
        <v>5</v>
      </c>
      <c r="AX226" t="s">
        <v>74</v>
      </c>
      <c r="AY226" t="s">
        <v>74</v>
      </c>
      <c r="AZ226" t="s">
        <v>74</v>
      </c>
      <c r="BA226" t="s">
        <v>74</v>
      </c>
      <c r="BB226">
        <v>425</v>
      </c>
      <c r="BC226">
        <v>428</v>
      </c>
      <c r="BD226" t="s">
        <v>74</v>
      </c>
      <c r="BE226" t="s">
        <v>2671</v>
      </c>
      <c r="BF226" t="str">
        <f>HYPERLINK("http://dx.doi.org/10.1130/0091-7613(1991)019&lt;0425:SUSEAS&gt;2.3.CO;2","http://dx.doi.org/10.1130/0091-7613(1991)019&lt;0425:SUSEAS&gt;2.3.CO;2")</f>
        <v>http://dx.doi.org/10.1130/0091-7613(1991)019&lt;0425:SUSEAS&gt;2.3.CO;2</v>
      </c>
      <c r="BG226" t="s">
        <v>74</v>
      </c>
      <c r="BH226" t="s">
        <v>74</v>
      </c>
      <c r="BI226">
        <v>4</v>
      </c>
      <c r="BJ226" t="s">
        <v>381</v>
      </c>
      <c r="BK226" t="s">
        <v>97</v>
      </c>
      <c r="BL226" t="s">
        <v>381</v>
      </c>
      <c r="BM226" t="s">
        <v>2672</v>
      </c>
      <c r="BN226" t="s">
        <v>74</v>
      </c>
      <c r="BO226" t="s">
        <v>74</v>
      </c>
      <c r="BP226" t="s">
        <v>74</v>
      </c>
      <c r="BQ226" t="s">
        <v>74</v>
      </c>
      <c r="BR226" t="s">
        <v>100</v>
      </c>
      <c r="BS226" t="s">
        <v>2673</v>
      </c>
      <c r="BT226" t="str">
        <f>HYPERLINK("https%3A%2F%2Fwww.webofscience.com%2Fwos%2Fwoscc%2Ffull-record%2FWOS:A1991FK10400003","View Full Record in Web of Science")</f>
        <v>View Full Record in Web of Science</v>
      </c>
    </row>
    <row r="227" spans="1:72" x14ac:dyDescent="0.15">
      <c r="A227" t="s">
        <v>72</v>
      </c>
      <c r="B227" t="s">
        <v>2674</v>
      </c>
      <c r="C227" t="s">
        <v>74</v>
      </c>
      <c r="D227" t="s">
        <v>74</v>
      </c>
      <c r="E227" t="s">
        <v>74</v>
      </c>
      <c r="F227" t="s">
        <v>2674</v>
      </c>
      <c r="G227" t="s">
        <v>74</v>
      </c>
      <c r="H227" t="s">
        <v>74</v>
      </c>
      <c r="I227" t="s">
        <v>2675</v>
      </c>
      <c r="J227" t="s">
        <v>1605</v>
      </c>
      <c r="K227" t="s">
        <v>74</v>
      </c>
      <c r="L227" t="s">
        <v>74</v>
      </c>
      <c r="M227" t="s">
        <v>77</v>
      </c>
      <c r="N227" t="s">
        <v>78</v>
      </c>
      <c r="O227" t="s">
        <v>74</v>
      </c>
      <c r="P227" t="s">
        <v>74</v>
      </c>
      <c r="Q227" t="s">
        <v>74</v>
      </c>
      <c r="R227" t="s">
        <v>74</v>
      </c>
      <c r="S227" t="s">
        <v>74</v>
      </c>
      <c r="T227" t="s">
        <v>74</v>
      </c>
      <c r="U227" t="s">
        <v>2676</v>
      </c>
      <c r="V227" t="s">
        <v>2677</v>
      </c>
      <c r="W227" t="s">
        <v>2678</v>
      </c>
      <c r="X227" t="s">
        <v>2679</v>
      </c>
      <c r="Y227" t="s">
        <v>2680</v>
      </c>
      <c r="Z227" t="s">
        <v>74</v>
      </c>
      <c r="AA227" t="s">
        <v>74</v>
      </c>
      <c r="AB227" t="s">
        <v>2681</v>
      </c>
      <c r="AC227" t="s">
        <v>74</v>
      </c>
      <c r="AD227" t="s">
        <v>74</v>
      </c>
      <c r="AE227" t="s">
        <v>74</v>
      </c>
      <c r="AF227" t="s">
        <v>74</v>
      </c>
      <c r="AG227">
        <v>36</v>
      </c>
      <c r="AH227">
        <v>50</v>
      </c>
      <c r="AI227">
        <v>52</v>
      </c>
      <c r="AJ227">
        <v>0</v>
      </c>
      <c r="AK227">
        <v>11</v>
      </c>
      <c r="AL227" t="s">
        <v>2204</v>
      </c>
      <c r="AM227" t="s">
        <v>1610</v>
      </c>
      <c r="AN227" t="s">
        <v>2205</v>
      </c>
      <c r="AO227" t="s">
        <v>1612</v>
      </c>
      <c r="AP227" t="s">
        <v>74</v>
      </c>
      <c r="AQ227" t="s">
        <v>74</v>
      </c>
      <c r="AR227" t="s">
        <v>1605</v>
      </c>
      <c r="AS227" t="s">
        <v>381</v>
      </c>
      <c r="AT227" t="s">
        <v>2641</v>
      </c>
      <c r="AU227">
        <v>1991</v>
      </c>
      <c r="AV227">
        <v>19</v>
      </c>
      <c r="AW227">
        <v>5</v>
      </c>
      <c r="AX227" t="s">
        <v>74</v>
      </c>
      <c r="AY227" t="s">
        <v>74</v>
      </c>
      <c r="AZ227" t="s">
        <v>74</v>
      </c>
      <c r="BA227" t="s">
        <v>74</v>
      </c>
      <c r="BB227">
        <v>429</v>
      </c>
      <c r="BC227">
        <v>432</v>
      </c>
      <c r="BD227" t="s">
        <v>74</v>
      </c>
      <c r="BE227" t="s">
        <v>2682</v>
      </c>
      <c r="BF227" t="str">
        <f>HYPERLINK("http://dx.doi.org/10.1130/0091-7613(1991)019&lt;0429:AAD&gt;2.3.CO;2","http://dx.doi.org/10.1130/0091-7613(1991)019&lt;0429:AAD&gt;2.3.CO;2")</f>
        <v>http://dx.doi.org/10.1130/0091-7613(1991)019&lt;0429:AAD&gt;2.3.CO;2</v>
      </c>
      <c r="BG227" t="s">
        <v>74</v>
      </c>
      <c r="BH227" t="s">
        <v>74</v>
      </c>
      <c r="BI227">
        <v>4</v>
      </c>
      <c r="BJ227" t="s">
        <v>381</v>
      </c>
      <c r="BK227" t="s">
        <v>97</v>
      </c>
      <c r="BL227" t="s">
        <v>381</v>
      </c>
      <c r="BM227" t="s">
        <v>2672</v>
      </c>
      <c r="BN227" t="s">
        <v>74</v>
      </c>
      <c r="BO227" t="s">
        <v>74</v>
      </c>
      <c r="BP227" t="s">
        <v>74</v>
      </c>
      <c r="BQ227" t="s">
        <v>74</v>
      </c>
      <c r="BR227" t="s">
        <v>100</v>
      </c>
      <c r="BS227" t="s">
        <v>2683</v>
      </c>
      <c r="BT227" t="str">
        <f>HYPERLINK("https%3A%2F%2Fwww.webofscience.com%2Fwos%2Fwoscc%2Ffull-record%2FWOS:A1991FK10400004","View Full Record in Web of Science")</f>
        <v>View Full Record in Web of Science</v>
      </c>
    </row>
    <row r="228" spans="1:72" x14ac:dyDescent="0.15">
      <c r="A228" t="s">
        <v>72</v>
      </c>
      <c r="B228" t="s">
        <v>2684</v>
      </c>
      <c r="C228" t="s">
        <v>74</v>
      </c>
      <c r="D228" t="s">
        <v>74</v>
      </c>
      <c r="E228" t="s">
        <v>74</v>
      </c>
      <c r="F228" t="s">
        <v>2684</v>
      </c>
      <c r="G228" t="s">
        <v>74</v>
      </c>
      <c r="H228" t="s">
        <v>74</v>
      </c>
      <c r="I228" t="s">
        <v>2685</v>
      </c>
      <c r="J228" t="s">
        <v>471</v>
      </c>
      <c r="K228" t="s">
        <v>74</v>
      </c>
      <c r="L228" t="s">
        <v>74</v>
      </c>
      <c r="M228" t="s">
        <v>472</v>
      </c>
      <c r="N228" t="s">
        <v>78</v>
      </c>
      <c r="O228" t="s">
        <v>74</v>
      </c>
      <c r="P228" t="s">
        <v>74</v>
      </c>
      <c r="Q228" t="s">
        <v>74</v>
      </c>
      <c r="R228" t="s">
        <v>74</v>
      </c>
      <c r="S228" t="s">
        <v>74</v>
      </c>
      <c r="T228" t="s">
        <v>74</v>
      </c>
      <c r="U228" t="s">
        <v>74</v>
      </c>
      <c r="V228" t="s">
        <v>74</v>
      </c>
      <c r="W228" t="s">
        <v>2686</v>
      </c>
      <c r="X228" t="s">
        <v>2687</v>
      </c>
      <c r="Y228" t="s">
        <v>2688</v>
      </c>
      <c r="Z228" t="s">
        <v>74</v>
      </c>
      <c r="AA228" t="s">
        <v>74</v>
      </c>
      <c r="AB228" t="s">
        <v>74</v>
      </c>
      <c r="AC228" t="s">
        <v>74</v>
      </c>
      <c r="AD228" t="s">
        <v>74</v>
      </c>
      <c r="AE228" t="s">
        <v>74</v>
      </c>
      <c r="AF228" t="s">
        <v>74</v>
      </c>
      <c r="AG228">
        <v>10</v>
      </c>
      <c r="AH228">
        <v>0</v>
      </c>
      <c r="AI228">
        <v>0</v>
      </c>
      <c r="AJ228">
        <v>3</v>
      </c>
      <c r="AK228">
        <v>5</v>
      </c>
      <c r="AL228" t="s">
        <v>475</v>
      </c>
      <c r="AM228" t="s">
        <v>476</v>
      </c>
      <c r="AN228" t="s">
        <v>477</v>
      </c>
      <c r="AO228" t="s">
        <v>478</v>
      </c>
      <c r="AP228" t="s">
        <v>74</v>
      </c>
      <c r="AQ228" t="s">
        <v>74</v>
      </c>
      <c r="AR228" t="s">
        <v>479</v>
      </c>
      <c r="AS228" t="s">
        <v>480</v>
      </c>
      <c r="AT228" t="s">
        <v>2689</v>
      </c>
      <c r="AU228">
        <v>1991</v>
      </c>
      <c r="AV228">
        <v>31</v>
      </c>
      <c r="AW228">
        <v>3</v>
      </c>
      <c r="AX228" t="s">
        <v>74</v>
      </c>
      <c r="AY228" t="s">
        <v>74</v>
      </c>
      <c r="AZ228" t="s">
        <v>74</v>
      </c>
      <c r="BA228" t="s">
        <v>74</v>
      </c>
      <c r="BB228">
        <v>489</v>
      </c>
      <c r="BC228">
        <v>492</v>
      </c>
      <c r="BD228" t="s">
        <v>74</v>
      </c>
      <c r="BE228" t="s">
        <v>74</v>
      </c>
      <c r="BF228" t="s">
        <v>74</v>
      </c>
      <c r="BG228" t="s">
        <v>74</v>
      </c>
      <c r="BH228" t="s">
        <v>74</v>
      </c>
      <c r="BI228">
        <v>4</v>
      </c>
      <c r="BJ228" t="s">
        <v>170</v>
      </c>
      <c r="BK228" t="s">
        <v>97</v>
      </c>
      <c r="BL228" t="s">
        <v>170</v>
      </c>
      <c r="BM228" t="s">
        <v>2690</v>
      </c>
      <c r="BN228" t="s">
        <v>74</v>
      </c>
      <c r="BO228" t="s">
        <v>74</v>
      </c>
      <c r="BP228" t="s">
        <v>74</v>
      </c>
      <c r="BQ228" t="s">
        <v>74</v>
      </c>
      <c r="BR228" t="s">
        <v>100</v>
      </c>
      <c r="BS228" t="s">
        <v>2691</v>
      </c>
      <c r="BT228" t="str">
        <f>HYPERLINK("https%3A%2F%2Fwww.webofscience.com%2Fwos%2Fwoscc%2Ffull-record%2FWOS:A1991GJ73700017","View Full Record in Web of Science")</f>
        <v>View Full Record in Web of Science</v>
      </c>
    </row>
    <row r="229" spans="1:72" x14ac:dyDescent="0.15">
      <c r="A229" t="s">
        <v>72</v>
      </c>
      <c r="B229" t="s">
        <v>2692</v>
      </c>
      <c r="C229" t="s">
        <v>74</v>
      </c>
      <c r="D229" t="s">
        <v>74</v>
      </c>
      <c r="E229" t="s">
        <v>74</v>
      </c>
      <c r="F229" t="s">
        <v>2692</v>
      </c>
      <c r="G229" t="s">
        <v>74</v>
      </c>
      <c r="H229" t="s">
        <v>74</v>
      </c>
      <c r="I229" t="s">
        <v>2693</v>
      </c>
      <c r="J229" t="s">
        <v>471</v>
      </c>
      <c r="K229" t="s">
        <v>74</v>
      </c>
      <c r="L229" t="s">
        <v>74</v>
      </c>
      <c r="M229" t="s">
        <v>472</v>
      </c>
      <c r="N229" t="s">
        <v>334</v>
      </c>
      <c r="O229" t="s">
        <v>74</v>
      </c>
      <c r="P229" t="s">
        <v>74</v>
      </c>
      <c r="Q229" t="s">
        <v>74</v>
      </c>
      <c r="R229" t="s">
        <v>74</v>
      </c>
      <c r="S229" t="s">
        <v>74</v>
      </c>
      <c r="T229" t="s">
        <v>74</v>
      </c>
      <c r="U229" t="s">
        <v>2694</v>
      </c>
      <c r="V229" t="s">
        <v>74</v>
      </c>
      <c r="W229" t="s">
        <v>74</v>
      </c>
      <c r="X229" t="s">
        <v>74</v>
      </c>
      <c r="Y229" t="s">
        <v>2695</v>
      </c>
      <c r="Z229" t="s">
        <v>74</v>
      </c>
      <c r="AA229" t="s">
        <v>74</v>
      </c>
      <c r="AB229" t="s">
        <v>74</v>
      </c>
      <c r="AC229" t="s">
        <v>74</v>
      </c>
      <c r="AD229" t="s">
        <v>74</v>
      </c>
      <c r="AE229" t="s">
        <v>74</v>
      </c>
      <c r="AF229" t="s">
        <v>74</v>
      </c>
      <c r="AG229">
        <v>7</v>
      </c>
      <c r="AH229">
        <v>0</v>
      </c>
      <c r="AI229">
        <v>0</v>
      </c>
      <c r="AJ229">
        <v>0</v>
      </c>
      <c r="AK229">
        <v>0</v>
      </c>
      <c r="AL229" t="s">
        <v>475</v>
      </c>
      <c r="AM229" t="s">
        <v>476</v>
      </c>
      <c r="AN229" t="s">
        <v>477</v>
      </c>
      <c r="AO229" t="s">
        <v>478</v>
      </c>
      <c r="AP229" t="s">
        <v>74</v>
      </c>
      <c r="AQ229" t="s">
        <v>74</v>
      </c>
      <c r="AR229" t="s">
        <v>479</v>
      </c>
      <c r="AS229" t="s">
        <v>480</v>
      </c>
      <c r="AT229" t="s">
        <v>2689</v>
      </c>
      <c r="AU229">
        <v>1991</v>
      </c>
      <c r="AV229">
        <v>31</v>
      </c>
      <c r="AW229">
        <v>3</v>
      </c>
      <c r="AX229" t="s">
        <v>74</v>
      </c>
      <c r="AY229" t="s">
        <v>74</v>
      </c>
      <c r="AZ229" t="s">
        <v>74</v>
      </c>
      <c r="BA229" t="s">
        <v>74</v>
      </c>
      <c r="BB229">
        <v>566</v>
      </c>
      <c r="BC229">
        <v>567</v>
      </c>
      <c r="BD229" t="s">
        <v>74</v>
      </c>
      <c r="BE229" t="s">
        <v>74</v>
      </c>
      <c r="BF229" t="s">
        <v>74</v>
      </c>
      <c r="BG229" t="s">
        <v>74</v>
      </c>
      <c r="BH229" t="s">
        <v>74</v>
      </c>
      <c r="BI229">
        <v>2</v>
      </c>
      <c r="BJ229" t="s">
        <v>170</v>
      </c>
      <c r="BK229" t="s">
        <v>97</v>
      </c>
      <c r="BL229" t="s">
        <v>170</v>
      </c>
      <c r="BM229" t="s">
        <v>2690</v>
      </c>
      <c r="BN229" t="s">
        <v>74</v>
      </c>
      <c r="BO229" t="s">
        <v>74</v>
      </c>
      <c r="BP229" t="s">
        <v>74</v>
      </c>
      <c r="BQ229" t="s">
        <v>74</v>
      </c>
      <c r="BR229" t="s">
        <v>100</v>
      </c>
      <c r="BS229" t="s">
        <v>2696</v>
      </c>
      <c r="BT229" t="str">
        <f>HYPERLINK("https%3A%2F%2Fwww.webofscience.com%2Fwos%2Fwoscc%2Ffull-record%2FWOS:A1991GJ73700037","View Full Record in Web of Science")</f>
        <v>View Full Record in Web of Science</v>
      </c>
    </row>
    <row r="230" spans="1:72" x14ac:dyDescent="0.15">
      <c r="A230" t="s">
        <v>72</v>
      </c>
      <c r="B230" t="s">
        <v>2697</v>
      </c>
      <c r="C230" t="s">
        <v>74</v>
      </c>
      <c r="D230" t="s">
        <v>74</v>
      </c>
      <c r="E230" t="s">
        <v>74</v>
      </c>
      <c r="F230" t="s">
        <v>2697</v>
      </c>
      <c r="G230" t="s">
        <v>74</v>
      </c>
      <c r="H230" t="s">
        <v>74</v>
      </c>
      <c r="I230" t="s">
        <v>2698</v>
      </c>
      <c r="J230" t="s">
        <v>486</v>
      </c>
      <c r="K230" t="s">
        <v>74</v>
      </c>
      <c r="L230" t="s">
        <v>74</v>
      </c>
      <c r="M230" t="s">
        <v>77</v>
      </c>
      <c r="N230" t="s">
        <v>78</v>
      </c>
      <c r="O230" t="s">
        <v>74</v>
      </c>
      <c r="P230" t="s">
        <v>74</v>
      </c>
      <c r="Q230" t="s">
        <v>74</v>
      </c>
      <c r="R230" t="s">
        <v>74</v>
      </c>
      <c r="S230" t="s">
        <v>74</v>
      </c>
      <c r="T230" t="s">
        <v>74</v>
      </c>
      <c r="U230" t="s">
        <v>2699</v>
      </c>
      <c r="V230" t="s">
        <v>2700</v>
      </c>
      <c r="W230" t="s">
        <v>2701</v>
      </c>
      <c r="X230" t="s">
        <v>2702</v>
      </c>
      <c r="Y230" t="s">
        <v>2703</v>
      </c>
      <c r="Z230" t="s">
        <v>74</v>
      </c>
      <c r="AA230" t="s">
        <v>2704</v>
      </c>
      <c r="AB230" t="s">
        <v>2705</v>
      </c>
      <c r="AC230" t="s">
        <v>74</v>
      </c>
      <c r="AD230" t="s">
        <v>74</v>
      </c>
      <c r="AE230" t="s">
        <v>74</v>
      </c>
      <c r="AF230" t="s">
        <v>74</v>
      </c>
      <c r="AG230">
        <v>21</v>
      </c>
      <c r="AH230">
        <v>26</v>
      </c>
      <c r="AI230">
        <v>27</v>
      </c>
      <c r="AJ230">
        <v>0</v>
      </c>
      <c r="AK230">
        <v>6</v>
      </c>
      <c r="AL230" t="s">
        <v>86</v>
      </c>
      <c r="AM230" t="s">
        <v>87</v>
      </c>
      <c r="AN230" t="s">
        <v>88</v>
      </c>
      <c r="AO230" t="s">
        <v>494</v>
      </c>
      <c r="AP230" t="s">
        <v>1223</v>
      </c>
      <c r="AQ230" t="s">
        <v>74</v>
      </c>
      <c r="AR230" t="s">
        <v>495</v>
      </c>
      <c r="AS230" t="s">
        <v>496</v>
      </c>
      <c r="AT230" t="s">
        <v>2641</v>
      </c>
      <c r="AU230">
        <v>1991</v>
      </c>
      <c r="AV230">
        <v>18</v>
      </c>
      <c r="AW230">
        <v>5</v>
      </c>
      <c r="AX230" t="s">
        <v>74</v>
      </c>
      <c r="AY230" t="s">
        <v>74</v>
      </c>
      <c r="AZ230" t="s">
        <v>74</v>
      </c>
      <c r="BA230" t="s">
        <v>74</v>
      </c>
      <c r="BB230">
        <v>849</v>
      </c>
      <c r="BC230">
        <v>852</v>
      </c>
      <c r="BD230" t="s">
        <v>74</v>
      </c>
      <c r="BE230" t="s">
        <v>2706</v>
      </c>
      <c r="BF230" t="str">
        <f>HYPERLINK("http://dx.doi.org/10.1029/91GL01077","http://dx.doi.org/10.1029/91GL01077")</f>
        <v>http://dx.doi.org/10.1029/91GL01077</v>
      </c>
      <c r="BG230" t="s">
        <v>74</v>
      </c>
      <c r="BH230" t="s">
        <v>74</v>
      </c>
      <c r="BI230">
        <v>4</v>
      </c>
      <c r="BJ230" t="s">
        <v>380</v>
      </c>
      <c r="BK230" t="s">
        <v>97</v>
      </c>
      <c r="BL230" t="s">
        <v>381</v>
      </c>
      <c r="BM230" t="s">
        <v>2707</v>
      </c>
      <c r="BN230" t="s">
        <v>74</v>
      </c>
      <c r="BO230" t="s">
        <v>74</v>
      </c>
      <c r="BP230" t="s">
        <v>74</v>
      </c>
      <c r="BQ230" t="s">
        <v>74</v>
      </c>
      <c r="BR230" t="s">
        <v>100</v>
      </c>
      <c r="BS230" t="s">
        <v>2708</v>
      </c>
      <c r="BT230" t="str">
        <f>HYPERLINK("https%3A%2F%2Fwww.webofscience.com%2Fwos%2Fwoscc%2Ffull-record%2FWOS:A1991FL20600014","View Full Record in Web of Science")</f>
        <v>View Full Record in Web of Science</v>
      </c>
    </row>
    <row r="231" spans="1:72" x14ac:dyDescent="0.15">
      <c r="A231" t="s">
        <v>72</v>
      </c>
      <c r="B231" t="s">
        <v>2709</v>
      </c>
      <c r="C231" t="s">
        <v>74</v>
      </c>
      <c r="D231" t="s">
        <v>74</v>
      </c>
      <c r="E231" t="s">
        <v>74</v>
      </c>
      <c r="F231" t="s">
        <v>2709</v>
      </c>
      <c r="G231" t="s">
        <v>74</v>
      </c>
      <c r="H231" t="s">
        <v>74</v>
      </c>
      <c r="I231" t="s">
        <v>2710</v>
      </c>
      <c r="J231" t="s">
        <v>2249</v>
      </c>
      <c r="K231" t="s">
        <v>74</v>
      </c>
      <c r="L231" t="s">
        <v>74</v>
      </c>
      <c r="M231" t="s">
        <v>77</v>
      </c>
      <c r="N231" t="s">
        <v>78</v>
      </c>
      <c r="O231" t="s">
        <v>74</v>
      </c>
      <c r="P231" t="s">
        <v>74</v>
      </c>
      <c r="Q231" t="s">
        <v>74</v>
      </c>
      <c r="R231" t="s">
        <v>74</v>
      </c>
      <c r="S231" t="s">
        <v>74</v>
      </c>
      <c r="T231" t="s">
        <v>74</v>
      </c>
      <c r="U231" t="s">
        <v>2711</v>
      </c>
      <c r="V231" t="s">
        <v>74</v>
      </c>
      <c r="W231" t="s">
        <v>74</v>
      </c>
      <c r="X231" t="s">
        <v>74</v>
      </c>
      <c r="Y231" t="s">
        <v>2712</v>
      </c>
      <c r="Z231" t="s">
        <v>74</v>
      </c>
      <c r="AA231" t="s">
        <v>74</v>
      </c>
      <c r="AB231" t="s">
        <v>2713</v>
      </c>
      <c r="AC231" t="s">
        <v>74</v>
      </c>
      <c r="AD231" t="s">
        <v>74</v>
      </c>
      <c r="AE231" t="s">
        <v>74</v>
      </c>
      <c r="AF231" t="s">
        <v>74</v>
      </c>
      <c r="AG231">
        <v>59</v>
      </c>
      <c r="AH231">
        <v>35</v>
      </c>
      <c r="AI231">
        <v>39</v>
      </c>
      <c r="AJ231">
        <v>0</v>
      </c>
      <c r="AK231">
        <v>12</v>
      </c>
      <c r="AL231" t="s">
        <v>2256</v>
      </c>
      <c r="AM231" t="s">
        <v>2257</v>
      </c>
      <c r="AN231" t="s">
        <v>2258</v>
      </c>
      <c r="AO231" t="s">
        <v>2259</v>
      </c>
      <c r="AP231" t="s">
        <v>74</v>
      </c>
      <c r="AQ231" t="s">
        <v>74</v>
      </c>
      <c r="AR231" t="s">
        <v>2249</v>
      </c>
      <c r="AS231" t="s">
        <v>2260</v>
      </c>
      <c r="AT231" t="s">
        <v>2641</v>
      </c>
      <c r="AU231">
        <v>1991</v>
      </c>
      <c r="AV231">
        <v>91</v>
      </c>
      <c r="AW231">
        <v>1</v>
      </c>
      <c r="AX231" t="s">
        <v>74</v>
      </c>
      <c r="AY231" t="s">
        <v>74</v>
      </c>
      <c r="AZ231" t="s">
        <v>74</v>
      </c>
      <c r="BA231" t="s">
        <v>74</v>
      </c>
      <c r="BB231">
        <v>93</v>
      </c>
      <c r="BC231">
        <v>100</v>
      </c>
      <c r="BD231" t="s">
        <v>74</v>
      </c>
      <c r="BE231" t="s">
        <v>2714</v>
      </c>
      <c r="BF231" t="str">
        <f>HYPERLINK("http://dx.doi.org/10.1016/0019-1035(91)90128-G","http://dx.doi.org/10.1016/0019-1035(91)90128-G")</f>
        <v>http://dx.doi.org/10.1016/0019-1035(91)90128-G</v>
      </c>
      <c r="BG231" t="s">
        <v>74</v>
      </c>
      <c r="BH231" t="s">
        <v>74</v>
      </c>
      <c r="BI231">
        <v>8</v>
      </c>
      <c r="BJ231" t="s">
        <v>818</v>
      </c>
      <c r="BK231" t="s">
        <v>97</v>
      </c>
      <c r="BL231" t="s">
        <v>818</v>
      </c>
      <c r="BM231" t="s">
        <v>2715</v>
      </c>
      <c r="BN231">
        <v>11538106</v>
      </c>
      <c r="BO231" t="s">
        <v>74</v>
      </c>
      <c r="BP231" t="s">
        <v>74</v>
      </c>
      <c r="BQ231" t="s">
        <v>74</v>
      </c>
      <c r="BR231" t="s">
        <v>100</v>
      </c>
      <c r="BS231" t="s">
        <v>2716</v>
      </c>
      <c r="BT231" t="str">
        <f>HYPERLINK("https%3A%2F%2Fwww.webofscience.com%2Fwos%2Fwoscc%2Ffull-record%2FWOS:A1991FM21300010","View Full Record in Web of Science")</f>
        <v>View Full Record in Web of Science</v>
      </c>
    </row>
    <row r="232" spans="1:72" x14ac:dyDescent="0.15">
      <c r="A232" t="s">
        <v>72</v>
      </c>
      <c r="B232" t="s">
        <v>2717</v>
      </c>
      <c r="C232" t="s">
        <v>74</v>
      </c>
      <c r="D232" t="s">
        <v>74</v>
      </c>
      <c r="E232" t="s">
        <v>74</v>
      </c>
      <c r="F232" t="s">
        <v>2717</v>
      </c>
      <c r="G232" t="s">
        <v>74</v>
      </c>
      <c r="H232" t="s">
        <v>74</v>
      </c>
      <c r="I232" t="s">
        <v>2718</v>
      </c>
      <c r="J232" t="s">
        <v>2719</v>
      </c>
      <c r="K232" t="s">
        <v>74</v>
      </c>
      <c r="L232" t="s">
        <v>74</v>
      </c>
      <c r="M232" t="s">
        <v>77</v>
      </c>
      <c r="N232" t="s">
        <v>78</v>
      </c>
      <c r="O232" t="s">
        <v>74</v>
      </c>
      <c r="P232" t="s">
        <v>74</v>
      </c>
      <c r="Q232" t="s">
        <v>74</v>
      </c>
      <c r="R232" t="s">
        <v>74</v>
      </c>
      <c r="S232" t="s">
        <v>74</v>
      </c>
      <c r="T232" t="s">
        <v>74</v>
      </c>
      <c r="U232" t="s">
        <v>2720</v>
      </c>
      <c r="V232" t="s">
        <v>2721</v>
      </c>
      <c r="W232" t="s">
        <v>2722</v>
      </c>
      <c r="X232" t="s">
        <v>490</v>
      </c>
      <c r="Y232" t="s">
        <v>2723</v>
      </c>
      <c r="Z232" t="s">
        <v>74</v>
      </c>
      <c r="AA232" t="s">
        <v>74</v>
      </c>
      <c r="AB232" t="s">
        <v>74</v>
      </c>
      <c r="AC232" t="s">
        <v>74</v>
      </c>
      <c r="AD232" t="s">
        <v>74</v>
      </c>
      <c r="AE232" t="s">
        <v>74</v>
      </c>
      <c r="AF232" t="s">
        <v>74</v>
      </c>
      <c r="AG232">
        <v>46</v>
      </c>
      <c r="AH232">
        <v>40</v>
      </c>
      <c r="AI232">
        <v>40</v>
      </c>
      <c r="AJ232">
        <v>0</v>
      </c>
      <c r="AK232">
        <v>7</v>
      </c>
      <c r="AL232" t="s">
        <v>234</v>
      </c>
      <c r="AM232" t="s">
        <v>235</v>
      </c>
      <c r="AN232" t="s">
        <v>236</v>
      </c>
      <c r="AO232" t="s">
        <v>2724</v>
      </c>
      <c r="AP232" t="s">
        <v>74</v>
      </c>
      <c r="AQ232" t="s">
        <v>74</v>
      </c>
      <c r="AR232" t="s">
        <v>2725</v>
      </c>
      <c r="AS232" t="s">
        <v>2726</v>
      </c>
      <c r="AT232" t="s">
        <v>2641</v>
      </c>
      <c r="AU232">
        <v>1991</v>
      </c>
      <c r="AV232">
        <v>12</v>
      </c>
      <c r="AW232">
        <v>4</v>
      </c>
      <c r="AX232" t="s">
        <v>74</v>
      </c>
      <c r="AY232" t="s">
        <v>74</v>
      </c>
      <c r="AZ232" t="s">
        <v>74</v>
      </c>
      <c r="BA232" t="s">
        <v>74</v>
      </c>
      <c r="BB232">
        <v>319</v>
      </c>
      <c r="BC232">
        <v>366</v>
      </c>
      <c r="BD232" t="s">
        <v>74</v>
      </c>
      <c r="BE232" t="s">
        <v>2727</v>
      </c>
      <c r="BF232" t="str">
        <f>HYPERLINK("http://dx.doi.org/10.1007/BF00114773","http://dx.doi.org/10.1007/BF00114773")</f>
        <v>http://dx.doi.org/10.1007/BF00114773</v>
      </c>
      <c r="BG232" t="s">
        <v>74</v>
      </c>
      <c r="BH232" t="s">
        <v>74</v>
      </c>
      <c r="BI232">
        <v>48</v>
      </c>
      <c r="BJ232" t="s">
        <v>2728</v>
      </c>
      <c r="BK232" t="s">
        <v>97</v>
      </c>
      <c r="BL232" t="s">
        <v>2729</v>
      </c>
      <c r="BM232" t="s">
        <v>2730</v>
      </c>
      <c r="BN232" t="s">
        <v>74</v>
      </c>
      <c r="BO232" t="s">
        <v>74</v>
      </c>
      <c r="BP232" t="s">
        <v>74</v>
      </c>
      <c r="BQ232" t="s">
        <v>74</v>
      </c>
      <c r="BR232" t="s">
        <v>100</v>
      </c>
      <c r="BS232" t="s">
        <v>2731</v>
      </c>
      <c r="BT232" t="str">
        <f>HYPERLINK("https%3A%2F%2Fwww.webofscience.com%2Fwos%2Fwoscc%2Ffull-record%2FWOS:A1991FR61800002","View Full Record in Web of Science")</f>
        <v>View Full Record in Web of Science</v>
      </c>
    </row>
    <row r="233" spans="1:72" x14ac:dyDescent="0.15">
      <c r="A233" t="s">
        <v>72</v>
      </c>
      <c r="B233" t="s">
        <v>2732</v>
      </c>
      <c r="C233" t="s">
        <v>74</v>
      </c>
      <c r="D233" t="s">
        <v>74</v>
      </c>
      <c r="E233" t="s">
        <v>74</v>
      </c>
      <c r="F233" t="s">
        <v>2732</v>
      </c>
      <c r="G233" t="s">
        <v>74</v>
      </c>
      <c r="H233" t="s">
        <v>74</v>
      </c>
      <c r="I233" t="s">
        <v>2733</v>
      </c>
      <c r="J233" t="s">
        <v>2719</v>
      </c>
      <c r="K233" t="s">
        <v>74</v>
      </c>
      <c r="L233" t="s">
        <v>74</v>
      </c>
      <c r="M233" t="s">
        <v>77</v>
      </c>
      <c r="N233" t="s">
        <v>78</v>
      </c>
      <c r="O233" t="s">
        <v>74</v>
      </c>
      <c r="P233" t="s">
        <v>74</v>
      </c>
      <c r="Q233" t="s">
        <v>74</v>
      </c>
      <c r="R233" t="s">
        <v>74</v>
      </c>
      <c r="S233" t="s">
        <v>74</v>
      </c>
      <c r="T233" t="s">
        <v>2734</v>
      </c>
      <c r="U233" t="s">
        <v>2735</v>
      </c>
      <c r="V233" t="s">
        <v>2736</v>
      </c>
      <c r="W233" t="s">
        <v>74</v>
      </c>
      <c r="X233" t="s">
        <v>74</v>
      </c>
      <c r="Y233" t="s">
        <v>2737</v>
      </c>
      <c r="Z233" t="s">
        <v>74</v>
      </c>
      <c r="AA233" t="s">
        <v>74</v>
      </c>
      <c r="AB233" t="s">
        <v>74</v>
      </c>
      <c r="AC233" t="s">
        <v>74</v>
      </c>
      <c r="AD233" t="s">
        <v>74</v>
      </c>
      <c r="AE233" t="s">
        <v>74</v>
      </c>
      <c r="AF233" t="s">
        <v>74</v>
      </c>
      <c r="AG233">
        <v>21</v>
      </c>
      <c r="AH233">
        <v>3</v>
      </c>
      <c r="AI233">
        <v>3</v>
      </c>
      <c r="AJ233">
        <v>0</v>
      </c>
      <c r="AK233">
        <v>1</v>
      </c>
      <c r="AL233" t="s">
        <v>234</v>
      </c>
      <c r="AM233" t="s">
        <v>235</v>
      </c>
      <c r="AN233" t="s">
        <v>236</v>
      </c>
      <c r="AO233" t="s">
        <v>2724</v>
      </c>
      <c r="AP233" t="s">
        <v>74</v>
      </c>
      <c r="AQ233" t="s">
        <v>74</v>
      </c>
      <c r="AR233" t="s">
        <v>2725</v>
      </c>
      <c r="AS233" t="s">
        <v>2726</v>
      </c>
      <c r="AT233" t="s">
        <v>2641</v>
      </c>
      <c r="AU233">
        <v>1991</v>
      </c>
      <c r="AV233">
        <v>12</v>
      </c>
      <c r="AW233">
        <v>4</v>
      </c>
      <c r="AX233" t="s">
        <v>74</v>
      </c>
      <c r="AY233" t="s">
        <v>74</v>
      </c>
      <c r="AZ233" t="s">
        <v>74</v>
      </c>
      <c r="BA233" t="s">
        <v>74</v>
      </c>
      <c r="BB233">
        <v>381</v>
      </c>
      <c r="BC233">
        <v>390</v>
      </c>
      <c r="BD233" t="s">
        <v>74</v>
      </c>
      <c r="BE233" t="s">
        <v>2738</v>
      </c>
      <c r="BF233" t="str">
        <f>HYPERLINK("http://dx.doi.org/10.1007/BF00114775","http://dx.doi.org/10.1007/BF00114775")</f>
        <v>http://dx.doi.org/10.1007/BF00114775</v>
      </c>
      <c r="BG233" t="s">
        <v>74</v>
      </c>
      <c r="BH233" t="s">
        <v>74</v>
      </c>
      <c r="BI233">
        <v>10</v>
      </c>
      <c r="BJ233" t="s">
        <v>2728</v>
      </c>
      <c r="BK233" t="s">
        <v>97</v>
      </c>
      <c r="BL233" t="s">
        <v>2729</v>
      </c>
      <c r="BM233" t="s">
        <v>2730</v>
      </c>
      <c r="BN233" t="s">
        <v>74</v>
      </c>
      <c r="BO233" t="s">
        <v>74</v>
      </c>
      <c r="BP233" t="s">
        <v>74</v>
      </c>
      <c r="BQ233" t="s">
        <v>74</v>
      </c>
      <c r="BR233" t="s">
        <v>100</v>
      </c>
      <c r="BS233" t="s">
        <v>2739</v>
      </c>
      <c r="BT233" t="str">
        <f>HYPERLINK("https%3A%2F%2Fwww.webofscience.com%2Fwos%2Fwoscc%2Ffull-record%2FWOS:A1991FR61800004","View Full Record in Web of Science")</f>
        <v>View Full Record in Web of Science</v>
      </c>
    </row>
    <row r="234" spans="1:72" x14ac:dyDescent="0.15">
      <c r="A234" t="s">
        <v>72</v>
      </c>
      <c r="B234" t="s">
        <v>2740</v>
      </c>
      <c r="C234" t="s">
        <v>74</v>
      </c>
      <c r="D234" t="s">
        <v>74</v>
      </c>
      <c r="E234" t="s">
        <v>74</v>
      </c>
      <c r="F234" t="s">
        <v>2740</v>
      </c>
      <c r="G234" t="s">
        <v>74</v>
      </c>
      <c r="H234" t="s">
        <v>74</v>
      </c>
      <c r="I234" t="s">
        <v>2741</v>
      </c>
      <c r="J234" t="s">
        <v>2742</v>
      </c>
      <c r="K234" t="s">
        <v>74</v>
      </c>
      <c r="L234" t="s">
        <v>74</v>
      </c>
      <c r="M234" t="s">
        <v>77</v>
      </c>
      <c r="N234" t="s">
        <v>78</v>
      </c>
      <c r="O234" t="s">
        <v>74</v>
      </c>
      <c r="P234" t="s">
        <v>74</v>
      </c>
      <c r="Q234" t="s">
        <v>74</v>
      </c>
      <c r="R234" t="s">
        <v>74</v>
      </c>
      <c r="S234" t="s">
        <v>74</v>
      </c>
      <c r="T234" t="s">
        <v>74</v>
      </c>
      <c r="U234" t="s">
        <v>2743</v>
      </c>
      <c r="V234" t="s">
        <v>2744</v>
      </c>
      <c r="W234" t="s">
        <v>2745</v>
      </c>
      <c r="X234" t="s">
        <v>2746</v>
      </c>
      <c r="Y234" t="s">
        <v>2747</v>
      </c>
      <c r="Z234" t="s">
        <v>74</v>
      </c>
      <c r="AA234" t="s">
        <v>74</v>
      </c>
      <c r="AB234" t="s">
        <v>74</v>
      </c>
      <c r="AC234" t="s">
        <v>74</v>
      </c>
      <c r="AD234" t="s">
        <v>74</v>
      </c>
      <c r="AE234" t="s">
        <v>74</v>
      </c>
      <c r="AF234" t="s">
        <v>74</v>
      </c>
      <c r="AG234">
        <v>35</v>
      </c>
      <c r="AH234">
        <v>46</v>
      </c>
      <c r="AI234">
        <v>49</v>
      </c>
      <c r="AJ234">
        <v>0</v>
      </c>
      <c r="AK234">
        <v>6</v>
      </c>
      <c r="AL234" t="s">
        <v>2748</v>
      </c>
      <c r="AM234" t="s">
        <v>2749</v>
      </c>
      <c r="AN234" t="s">
        <v>2750</v>
      </c>
      <c r="AO234" t="s">
        <v>2751</v>
      </c>
      <c r="AP234" t="s">
        <v>74</v>
      </c>
      <c r="AQ234" t="s">
        <v>74</v>
      </c>
      <c r="AR234" t="s">
        <v>2752</v>
      </c>
      <c r="AS234" t="s">
        <v>2753</v>
      </c>
      <c r="AT234" t="s">
        <v>2641</v>
      </c>
      <c r="AU234">
        <v>1991</v>
      </c>
      <c r="AV234">
        <v>11</v>
      </c>
      <c r="AW234">
        <v>2</v>
      </c>
      <c r="AX234" t="s">
        <v>74</v>
      </c>
      <c r="AY234" t="s">
        <v>74</v>
      </c>
      <c r="AZ234" t="s">
        <v>74</v>
      </c>
      <c r="BA234" t="s">
        <v>74</v>
      </c>
      <c r="BB234">
        <v>236</v>
      </c>
      <c r="BC234">
        <v>249</v>
      </c>
      <c r="BD234" t="s">
        <v>74</v>
      </c>
      <c r="BE234" t="s">
        <v>2754</v>
      </c>
      <c r="BF234" t="str">
        <f>HYPERLINK("http://dx.doi.org/10.2307/1548361","http://dx.doi.org/10.2307/1548361")</f>
        <v>http://dx.doi.org/10.2307/1548361</v>
      </c>
      <c r="BG234" t="s">
        <v>74</v>
      </c>
      <c r="BH234" t="s">
        <v>74</v>
      </c>
      <c r="BI234">
        <v>14</v>
      </c>
      <c r="BJ234" t="s">
        <v>1263</v>
      </c>
      <c r="BK234" t="s">
        <v>97</v>
      </c>
      <c r="BL234" t="s">
        <v>1263</v>
      </c>
      <c r="BM234" t="s">
        <v>2755</v>
      </c>
      <c r="BN234" t="s">
        <v>74</v>
      </c>
      <c r="BO234" t="s">
        <v>74</v>
      </c>
      <c r="BP234" t="s">
        <v>74</v>
      </c>
      <c r="BQ234" t="s">
        <v>74</v>
      </c>
      <c r="BR234" t="s">
        <v>100</v>
      </c>
      <c r="BS234" t="s">
        <v>2756</v>
      </c>
      <c r="BT234" t="str">
        <f>HYPERLINK("https%3A%2F%2Fwww.webofscience.com%2Fwos%2Fwoscc%2Ffull-record%2FWOS:A1991FL24900005","View Full Record in Web of Science")</f>
        <v>View Full Record in Web of Science</v>
      </c>
    </row>
    <row r="235" spans="1:72" x14ac:dyDescent="0.15">
      <c r="A235" t="s">
        <v>72</v>
      </c>
      <c r="B235" t="s">
        <v>2757</v>
      </c>
      <c r="C235" t="s">
        <v>74</v>
      </c>
      <c r="D235" t="s">
        <v>74</v>
      </c>
      <c r="E235" t="s">
        <v>74</v>
      </c>
      <c r="F235" t="s">
        <v>2757</v>
      </c>
      <c r="G235" t="s">
        <v>74</v>
      </c>
      <c r="H235" t="s">
        <v>74</v>
      </c>
      <c r="I235" t="s">
        <v>2758</v>
      </c>
      <c r="J235" t="s">
        <v>2759</v>
      </c>
      <c r="K235" t="s">
        <v>74</v>
      </c>
      <c r="L235" t="s">
        <v>74</v>
      </c>
      <c r="M235" t="s">
        <v>77</v>
      </c>
      <c r="N235" t="s">
        <v>78</v>
      </c>
      <c r="O235" t="s">
        <v>74</v>
      </c>
      <c r="P235" t="s">
        <v>74</v>
      </c>
      <c r="Q235" t="s">
        <v>74</v>
      </c>
      <c r="R235" t="s">
        <v>74</v>
      </c>
      <c r="S235" t="s">
        <v>74</v>
      </c>
      <c r="T235" t="s">
        <v>74</v>
      </c>
      <c r="U235" t="s">
        <v>2760</v>
      </c>
      <c r="V235" t="s">
        <v>2761</v>
      </c>
      <c r="W235" t="s">
        <v>74</v>
      </c>
      <c r="X235" t="s">
        <v>74</v>
      </c>
      <c r="Y235" t="s">
        <v>2762</v>
      </c>
      <c r="Z235" t="s">
        <v>74</v>
      </c>
      <c r="AA235" t="s">
        <v>74</v>
      </c>
      <c r="AB235" t="s">
        <v>74</v>
      </c>
      <c r="AC235" t="s">
        <v>74</v>
      </c>
      <c r="AD235" t="s">
        <v>74</v>
      </c>
      <c r="AE235" t="s">
        <v>74</v>
      </c>
      <c r="AF235" t="s">
        <v>74</v>
      </c>
      <c r="AG235">
        <v>79</v>
      </c>
      <c r="AH235">
        <v>9</v>
      </c>
      <c r="AI235">
        <v>9</v>
      </c>
      <c r="AJ235">
        <v>0</v>
      </c>
      <c r="AK235">
        <v>4</v>
      </c>
      <c r="AL235" t="s">
        <v>2763</v>
      </c>
      <c r="AM235" t="s">
        <v>2764</v>
      </c>
      <c r="AN235" t="s">
        <v>2765</v>
      </c>
      <c r="AO235" t="s">
        <v>2766</v>
      </c>
      <c r="AP235" t="s">
        <v>74</v>
      </c>
      <c r="AQ235" t="s">
        <v>74</v>
      </c>
      <c r="AR235" t="s">
        <v>2767</v>
      </c>
      <c r="AS235" t="s">
        <v>2768</v>
      </c>
      <c r="AT235" t="s">
        <v>2641</v>
      </c>
      <c r="AU235">
        <v>1991</v>
      </c>
      <c r="AV235">
        <v>65</v>
      </c>
      <c r="AW235">
        <v>3</v>
      </c>
      <c r="AX235" t="s">
        <v>74</v>
      </c>
      <c r="AY235" t="s">
        <v>74</v>
      </c>
      <c r="AZ235" t="s">
        <v>74</v>
      </c>
      <c r="BA235" t="s">
        <v>74</v>
      </c>
      <c r="BB235">
        <v>396</v>
      </c>
      <c r="BC235">
        <v>411</v>
      </c>
      <c r="BD235" t="s">
        <v>74</v>
      </c>
      <c r="BE235" t="s">
        <v>2769</v>
      </c>
      <c r="BF235" t="str">
        <f>HYPERLINK("http://dx.doi.org/10.1017/S0022336000030377","http://dx.doi.org/10.1017/S0022336000030377")</f>
        <v>http://dx.doi.org/10.1017/S0022336000030377</v>
      </c>
      <c r="BG235" t="s">
        <v>74</v>
      </c>
      <c r="BH235" t="s">
        <v>74</v>
      </c>
      <c r="BI235">
        <v>16</v>
      </c>
      <c r="BJ235" t="s">
        <v>804</v>
      </c>
      <c r="BK235" t="s">
        <v>97</v>
      </c>
      <c r="BL235" t="s">
        <v>804</v>
      </c>
      <c r="BM235" t="s">
        <v>2770</v>
      </c>
      <c r="BN235" t="s">
        <v>74</v>
      </c>
      <c r="BO235" t="s">
        <v>74</v>
      </c>
      <c r="BP235" t="s">
        <v>74</v>
      </c>
      <c r="BQ235" t="s">
        <v>74</v>
      </c>
      <c r="BR235" t="s">
        <v>100</v>
      </c>
      <c r="BS235" t="s">
        <v>2771</v>
      </c>
      <c r="BT235" t="str">
        <f>HYPERLINK("https%3A%2F%2Fwww.webofscience.com%2Fwos%2Fwoscc%2Ffull-record%2FWOS:A1991FN93100005","View Full Record in Web of Science")</f>
        <v>View Full Record in Web of Science</v>
      </c>
    </row>
    <row r="236" spans="1:72" x14ac:dyDescent="0.15">
      <c r="A236" t="s">
        <v>72</v>
      </c>
      <c r="B236" t="s">
        <v>610</v>
      </c>
      <c r="C236" t="s">
        <v>74</v>
      </c>
      <c r="D236" t="s">
        <v>74</v>
      </c>
      <c r="E236" t="s">
        <v>74</v>
      </c>
      <c r="F236" t="s">
        <v>610</v>
      </c>
      <c r="G236" t="s">
        <v>74</v>
      </c>
      <c r="H236" t="s">
        <v>74</v>
      </c>
      <c r="I236" t="s">
        <v>2772</v>
      </c>
      <c r="J236" t="s">
        <v>2773</v>
      </c>
      <c r="K236" t="s">
        <v>74</v>
      </c>
      <c r="L236" t="s">
        <v>74</v>
      </c>
      <c r="M236" t="s">
        <v>77</v>
      </c>
      <c r="N236" t="s">
        <v>78</v>
      </c>
      <c r="O236" t="s">
        <v>74</v>
      </c>
      <c r="P236" t="s">
        <v>74</v>
      </c>
      <c r="Q236" t="s">
        <v>74</v>
      </c>
      <c r="R236" t="s">
        <v>74</v>
      </c>
      <c r="S236" t="s">
        <v>74</v>
      </c>
      <c r="T236" t="s">
        <v>74</v>
      </c>
      <c r="U236" t="s">
        <v>2774</v>
      </c>
      <c r="V236" t="s">
        <v>2775</v>
      </c>
      <c r="W236" t="s">
        <v>74</v>
      </c>
      <c r="X236" t="s">
        <v>74</v>
      </c>
      <c r="Y236" t="s">
        <v>2776</v>
      </c>
      <c r="Z236" t="s">
        <v>74</v>
      </c>
      <c r="AA236" t="s">
        <v>74</v>
      </c>
      <c r="AB236" t="s">
        <v>74</v>
      </c>
      <c r="AC236" t="s">
        <v>74</v>
      </c>
      <c r="AD236" t="s">
        <v>74</v>
      </c>
      <c r="AE236" t="s">
        <v>74</v>
      </c>
      <c r="AF236" t="s">
        <v>74</v>
      </c>
      <c r="AG236">
        <v>17</v>
      </c>
      <c r="AH236">
        <v>6</v>
      </c>
      <c r="AI236">
        <v>8</v>
      </c>
      <c r="AJ236">
        <v>0</v>
      </c>
      <c r="AK236">
        <v>4</v>
      </c>
      <c r="AL236" t="s">
        <v>671</v>
      </c>
      <c r="AM236" t="s">
        <v>249</v>
      </c>
      <c r="AN236" t="s">
        <v>672</v>
      </c>
      <c r="AO236" t="s">
        <v>2777</v>
      </c>
      <c r="AP236" t="s">
        <v>74</v>
      </c>
      <c r="AQ236" t="s">
        <v>74</v>
      </c>
      <c r="AR236" t="s">
        <v>2778</v>
      </c>
      <c r="AS236" t="s">
        <v>2779</v>
      </c>
      <c r="AT236" t="s">
        <v>2641</v>
      </c>
      <c r="AU236">
        <v>1991</v>
      </c>
      <c r="AV236">
        <v>13</v>
      </c>
      <c r="AW236">
        <v>3</v>
      </c>
      <c r="AX236" t="s">
        <v>74</v>
      </c>
      <c r="AY236" t="s">
        <v>74</v>
      </c>
      <c r="AZ236" t="s">
        <v>74</v>
      </c>
      <c r="BA236" t="s">
        <v>74</v>
      </c>
      <c r="BB236">
        <v>539</v>
      </c>
      <c r="BC236">
        <v>548</v>
      </c>
      <c r="BD236" t="s">
        <v>74</v>
      </c>
      <c r="BE236" t="s">
        <v>2780</v>
      </c>
      <c r="BF236" t="str">
        <f>HYPERLINK("http://dx.doi.org/10.1093/plankt/13.3.539","http://dx.doi.org/10.1093/plankt/13.3.539")</f>
        <v>http://dx.doi.org/10.1093/plankt/13.3.539</v>
      </c>
      <c r="BG236" t="s">
        <v>74</v>
      </c>
      <c r="BH236" t="s">
        <v>74</v>
      </c>
      <c r="BI236">
        <v>10</v>
      </c>
      <c r="BJ236" t="s">
        <v>416</v>
      </c>
      <c r="BK236" t="s">
        <v>97</v>
      </c>
      <c r="BL236" t="s">
        <v>416</v>
      </c>
      <c r="BM236" t="s">
        <v>2781</v>
      </c>
      <c r="BN236" t="s">
        <v>74</v>
      </c>
      <c r="BO236" t="s">
        <v>74</v>
      </c>
      <c r="BP236" t="s">
        <v>74</v>
      </c>
      <c r="BQ236" t="s">
        <v>74</v>
      </c>
      <c r="BR236" t="s">
        <v>100</v>
      </c>
      <c r="BS236" t="s">
        <v>2782</v>
      </c>
      <c r="BT236" t="str">
        <f>HYPERLINK("https%3A%2F%2Fwww.webofscience.com%2Fwos%2Fwoscc%2Ffull-record%2FWOS:A1991FH42200006","View Full Record in Web of Science")</f>
        <v>View Full Record in Web of Science</v>
      </c>
    </row>
    <row r="237" spans="1:72" x14ac:dyDescent="0.15">
      <c r="A237" t="s">
        <v>72</v>
      </c>
      <c r="B237" t="s">
        <v>2783</v>
      </c>
      <c r="C237" t="s">
        <v>74</v>
      </c>
      <c r="D237" t="s">
        <v>74</v>
      </c>
      <c r="E237" t="s">
        <v>74</v>
      </c>
      <c r="F237" t="s">
        <v>2783</v>
      </c>
      <c r="G237" t="s">
        <v>74</v>
      </c>
      <c r="H237" t="s">
        <v>74</v>
      </c>
      <c r="I237" t="s">
        <v>2784</v>
      </c>
      <c r="J237" t="s">
        <v>2785</v>
      </c>
      <c r="K237" t="s">
        <v>74</v>
      </c>
      <c r="L237" t="s">
        <v>74</v>
      </c>
      <c r="M237" t="s">
        <v>77</v>
      </c>
      <c r="N237" t="s">
        <v>78</v>
      </c>
      <c r="O237" t="s">
        <v>74</v>
      </c>
      <c r="P237" t="s">
        <v>74</v>
      </c>
      <c r="Q237" t="s">
        <v>74</v>
      </c>
      <c r="R237" t="s">
        <v>74</v>
      </c>
      <c r="S237" t="s">
        <v>74</v>
      </c>
      <c r="T237" t="s">
        <v>2786</v>
      </c>
      <c r="U237" t="s">
        <v>2787</v>
      </c>
      <c r="V237" t="s">
        <v>2788</v>
      </c>
      <c r="W237" t="s">
        <v>2789</v>
      </c>
      <c r="X237" t="s">
        <v>2790</v>
      </c>
      <c r="Y237" t="s">
        <v>74</v>
      </c>
      <c r="Z237" t="s">
        <v>74</v>
      </c>
      <c r="AA237" t="s">
        <v>2791</v>
      </c>
      <c r="AB237" t="s">
        <v>2792</v>
      </c>
      <c r="AC237" t="s">
        <v>74</v>
      </c>
      <c r="AD237" t="s">
        <v>74</v>
      </c>
      <c r="AE237" t="s">
        <v>74</v>
      </c>
      <c r="AF237" t="s">
        <v>74</v>
      </c>
      <c r="AG237">
        <v>35</v>
      </c>
      <c r="AH237">
        <v>24</v>
      </c>
      <c r="AI237">
        <v>24</v>
      </c>
      <c r="AJ237">
        <v>0</v>
      </c>
      <c r="AK237">
        <v>10</v>
      </c>
      <c r="AL237" t="s">
        <v>461</v>
      </c>
      <c r="AM237" t="s">
        <v>249</v>
      </c>
      <c r="AN237" t="s">
        <v>462</v>
      </c>
      <c r="AO237" t="s">
        <v>2793</v>
      </c>
      <c r="AP237" t="s">
        <v>74</v>
      </c>
      <c r="AQ237" t="s">
        <v>74</v>
      </c>
      <c r="AR237" t="s">
        <v>2794</v>
      </c>
      <c r="AS237" t="s">
        <v>2795</v>
      </c>
      <c r="AT237" t="s">
        <v>2641</v>
      </c>
      <c r="AU237">
        <v>1991</v>
      </c>
      <c r="AV237">
        <v>16</v>
      </c>
      <c r="AW237">
        <v>3</v>
      </c>
      <c r="AX237" t="s">
        <v>74</v>
      </c>
      <c r="AY237" t="s">
        <v>74</v>
      </c>
      <c r="AZ237" t="s">
        <v>74</v>
      </c>
      <c r="BA237" t="s">
        <v>74</v>
      </c>
      <c r="BB237">
        <v>173</v>
      </c>
      <c r="BC237">
        <v>177</v>
      </c>
      <c r="BD237" t="s">
        <v>74</v>
      </c>
      <c r="BE237" t="s">
        <v>2796</v>
      </c>
      <c r="BF237" t="str">
        <f>HYPERLINK("http://dx.doi.org/10.1016/0306-4565(91)90040-9","http://dx.doi.org/10.1016/0306-4565(91)90040-9")</f>
        <v>http://dx.doi.org/10.1016/0306-4565(91)90040-9</v>
      </c>
      <c r="BG237" t="s">
        <v>74</v>
      </c>
      <c r="BH237" t="s">
        <v>74</v>
      </c>
      <c r="BI237">
        <v>5</v>
      </c>
      <c r="BJ237" t="s">
        <v>2797</v>
      </c>
      <c r="BK237" t="s">
        <v>97</v>
      </c>
      <c r="BL237" t="s">
        <v>2798</v>
      </c>
      <c r="BM237" t="s">
        <v>2799</v>
      </c>
      <c r="BN237" t="s">
        <v>74</v>
      </c>
      <c r="BO237" t="s">
        <v>74</v>
      </c>
      <c r="BP237" t="s">
        <v>74</v>
      </c>
      <c r="BQ237" t="s">
        <v>74</v>
      </c>
      <c r="BR237" t="s">
        <v>100</v>
      </c>
      <c r="BS237" t="s">
        <v>2800</v>
      </c>
      <c r="BT237" t="str">
        <f>HYPERLINK("https%3A%2F%2Fwww.webofscience.com%2Fwos%2Fwoscc%2Ffull-record%2FWOS:A1991FR99400008","View Full Record in Web of Science")</f>
        <v>View Full Record in Web of Science</v>
      </c>
    </row>
    <row r="238" spans="1:72" x14ac:dyDescent="0.15">
      <c r="A238" t="s">
        <v>72</v>
      </c>
      <c r="B238" t="s">
        <v>2801</v>
      </c>
      <c r="C238" t="s">
        <v>74</v>
      </c>
      <c r="D238" t="s">
        <v>74</v>
      </c>
      <c r="E238" t="s">
        <v>74</v>
      </c>
      <c r="F238" t="s">
        <v>2801</v>
      </c>
      <c r="G238" t="s">
        <v>74</v>
      </c>
      <c r="H238" t="s">
        <v>74</v>
      </c>
      <c r="I238" t="s">
        <v>2802</v>
      </c>
      <c r="J238" t="s">
        <v>2803</v>
      </c>
      <c r="K238" t="s">
        <v>74</v>
      </c>
      <c r="L238" t="s">
        <v>74</v>
      </c>
      <c r="M238" t="s">
        <v>77</v>
      </c>
      <c r="N238" t="s">
        <v>78</v>
      </c>
      <c r="O238" t="s">
        <v>74</v>
      </c>
      <c r="P238" t="s">
        <v>74</v>
      </c>
      <c r="Q238" t="s">
        <v>74</v>
      </c>
      <c r="R238" t="s">
        <v>74</v>
      </c>
      <c r="S238" t="s">
        <v>74</v>
      </c>
      <c r="T238" t="s">
        <v>74</v>
      </c>
      <c r="U238" t="s">
        <v>74</v>
      </c>
      <c r="V238" t="s">
        <v>2804</v>
      </c>
      <c r="W238" t="s">
        <v>74</v>
      </c>
      <c r="X238" t="s">
        <v>74</v>
      </c>
      <c r="Y238" t="s">
        <v>2805</v>
      </c>
      <c r="Z238" t="s">
        <v>74</v>
      </c>
      <c r="AA238" t="s">
        <v>74</v>
      </c>
      <c r="AB238" t="s">
        <v>74</v>
      </c>
      <c r="AC238" t="s">
        <v>74</v>
      </c>
      <c r="AD238" t="s">
        <v>74</v>
      </c>
      <c r="AE238" t="s">
        <v>74</v>
      </c>
      <c r="AF238" t="s">
        <v>74</v>
      </c>
      <c r="AG238">
        <v>0</v>
      </c>
      <c r="AH238">
        <v>0</v>
      </c>
      <c r="AI238">
        <v>0</v>
      </c>
      <c r="AJ238">
        <v>0</v>
      </c>
      <c r="AK238">
        <v>2</v>
      </c>
      <c r="AL238" t="s">
        <v>2806</v>
      </c>
      <c r="AM238" t="s">
        <v>982</v>
      </c>
      <c r="AN238" t="s">
        <v>2807</v>
      </c>
      <c r="AO238" t="s">
        <v>2808</v>
      </c>
      <c r="AP238" t="s">
        <v>74</v>
      </c>
      <c r="AQ238" t="s">
        <v>74</v>
      </c>
      <c r="AR238" t="s">
        <v>2809</v>
      </c>
      <c r="AS238" t="s">
        <v>2810</v>
      </c>
      <c r="AT238" t="s">
        <v>2641</v>
      </c>
      <c r="AU238">
        <v>1991</v>
      </c>
      <c r="AV238">
        <v>103</v>
      </c>
      <c r="AW238">
        <v>3</v>
      </c>
      <c r="AX238" t="s">
        <v>74</v>
      </c>
      <c r="AY238" t="s">
        <v>74</v>
      </c>
      <c r="AZ238" t="s">
        <v>74</v>
      </c>
      <c r="BA238" t="s">
        <v>74</v>
      </c>
      <c r="BB238">
        <v>218</v>
      </c>
      <c r="BC238">
        <v>230</v>
      </c>
      <c r="BD238" t="s">
        <v>74</v>
      </c>
      <c r="BE238" t="s">
        <v>74</v>
      </c>
      <c r="BF238" t="s">
        <v>74</v>
      </c>
      <c r="BG238" t="s">
        <v>74</v>
      </c>
      <c r="BH238" t="s">
        <v>74</v>
      </c>
      <c r="BI238">
        <v>13</v>
      </c>
      <c r="BJ238" t="s">
        <v>2811</v>
      </c>
      <c r="BK238" t="s">
        <v>97</v>
      </c>
      <c r="BL238" t="s">
        <v>2812</v>
      </c>
      <c r="BM238" t="s">
        <v>2813</v>
      </c>
      <c r="BN238" t="s">
        <v>74</v>
      </c>
      <c r="BO238" t="s">
        <v>74</v>
      </c>
      <c r="BP238" t="s">
        <v>74</v>
      </c>
      <c r="BQ238" t="s">
        <v>74</v>
      </c>
      <c r="BR238" t="s">
        <v>100</v>
      </c>
      <c r="BS238" t="s">
        <v>2814</v>
      </c>
      <c r="BT238" t="str">
        <f>HYPERLINK("https%3A%2F%2Fwww.webofscience.com%2Fwos%2Fwoscc%2Ffull-record%2FWOS:A1991FG12700019","View Full Record in Web of Science")</f>
        <v>View Full Record in Web of Science</v>
      </c>
    </row>
    <row r="239" spans="1:72" x14ac:dyDescent="0.15">
      <c r="A239" t="s">
        <v>72</v>
      </c>
      <c r="B239" t="s">
        <v>2815</v>
      </c>
      <c r="C239" t="s">
        <v>74</v>
      </c>
      <c r="D239" t="s">
        <v>74</v>
      </c>
      <c r="E239" t="s">
        <v>74</v>
      </c>
      <c r="F239" t="s">
        <v>2815</v>
      </c>
      <c r="G239" t="s">
        <v>74</v>
      </c>
      <c r="H239" t="s">
        <v>74</v>
      </c>
      <c r="I239" t="s">
        <v>2816</v>
      </c>
      <c r="J239" t="s">
        <v>2421</v>
      </c>
      <c r="K239" t="s">
        <v>74</v>
      </c>
      <c r="L239" t="s">
        <v>74</v>
      </c>
      <c r="M239" t="s">
        <v>2422</v>
      </c>
      <c r="N239" t="s">
        <v>78</v>
      </c>
      <c r="O239" t="s">
        <v>74</v>
      </c>
      <c r="P239" t="s">
        <v>74</v>
      </c>
      <c r="Q239" t="s">
        <v>74</v>
      </c>
      <c r="R239" t="s">
        <v>74</v>
      </c>
      <c r="S239" t="s">
        <v>74</v>
      </c>
      <c r="T239" t="s">
        <v>74</v>
      </c>
      <c r="U239" t="s">
        <v>2817</v>
      </c>
      <c r="V239" t="s">
        <v>2818</v>
      </c>
      <c r="W239" t="s">
        <v>2819</v>
      </c>
      <c r="X239" t="s">
        <v>2820</v>
      </c>
      <c r="Y239" t="s">
        <v>2821</v>
      </c>
      <c r="Z239" t="s">
        <v>74</v>
      </c>
      <c r="AA239" t="s">
        <v>2822</v>
      </c>
      <c r="AB239" t="s">
        <v>74</v>
      </c>
      <c r="AC239" t="s">
        <v>74</v>
      </c>
      <c r="AD239" t="s">
        <v>74</v>
      </c>
      <c r="AE239" t="s">
        <v>74</v>
      </c>
      <c r="AF239" t="s">
        <v>74</v>
      </c>
      <c r="AG239">
        <v>15</v>
      </c>
      <c r="AH239">
        <v>0</v>
      </c>
      <c r="AI239">
        <v>0</v>
      </c>
      <c r="AJ239">
        <v>0</v>
      </c>
      <c r="AK239">
        <v>7</v>
      </c>
      <c r="AL239" t="s">
        <v>2426</v>
      </c>
      <c r="AM239" t="s">
        <v>2427</v>
      </c>
      <c r="AN239" t="s">
        <v>2428</v>
      </c>
      <c r="AO239" t="s">
        <v>2429</v>
      </c>
      <c r="AP239" t="s">
        <v>74</v>
      </c>
      <c r="AQ239" t="s">
        <v>74</v>
      </c>
      <c r="AR239" t="s">
        <v>2421</v>
      </c>
      <c r="AS239" t="s">
        <v>2430</v>
      </c>
      <c r="AT239" t="s">
        <v>2641</v>
      </c>
      <c r="AU239">
        <v>1991</v>
      </c>
      <c r="AV239" t="s">
        <v>74</v>
      </c>
      <c r="AW239">
        <v>5</v>
      </c>
      <c r="AX239" t="s">
        <v>74</v>
      </c>
      <c r="AY239" t="s">
        <v>74</v>
      </c>
      <c r="AZ239" t="s">
        <v>74</v>
      </c>
      <c r="BA239" t="s">
        <v>74</v>
      </c>
      <c r="BB239">
        <v>442</v>
      </c>
      <c r="BC239">
        <v>447</v>
      </c>
      <c r="BD239" t="s">
        <v>74</v>
      </c>
      <c r="BE239" t="s">
        <v>2823</v>
      </c>
      <c r="BF239" t="str">
        <f>HYPERLINK("http://dx.doi.org/10.1246/nikkashi.1991.442","http://dx.doi.org/10.1246/nikkashi.1991.442")</f>
        <v>http://dx.doi.org/10.1246/nikkashi.1991.442</v>
      </c>
      <c r="BG239" t="s">
        <v>74</v>
      </c>
      <c r="BH239" t="s">
        <v>74</v>
      </c>
      <c r="BI239">
        <v>6</v>
      </c>
      <c r="BJ239" t="s">
        <v>2432</v>
      </c>
      <c r="BK239" t="s">
        <v>97</v>
      </c>
      <c r="BL239" t="s">
        <v>203</v>
      </c>
      <c r="BM239" t="s">
        <v>2824</v>
      </c>
      <c r="BN239" t="s">
        <v>74</v>
      </c>
      <c r="BO239" t="s">
        <v>147</v>
      </c>
      <c r="BP239" t="s">
        <v>74</v>
      </c>
      <c r="BQ239" t="s">
        <v>74</v>
      </c>
      <c r="BR239" t="s">
        <v>100</v>
      </c>
      <c r="BS239" t="s">
        <v>2825</v>
      </c>
      <c r="BT239" t="str">
        <f>HYPERLINK("https%3A%2F%2Fwww.webofscience.com%2Fwos%2Fwoscc%2Ffull-record%2FWOS:A1991FQ08800019","View Full Record in Web of Science")</f>
        <v>View Full Record in Web of Science</v>
      </c>
    </row>
    <row r="240" spans="1:72" x14ac:dyDescent="0.15">
      <c r="A240" t="s">
        <v>72</v>
      </c>
      <c r="B240" t="s">
        <v>2826</v>
      </c>
      <c r="C240" t="s">
        <v>74</v>
      </c>
      <c r="D240" t="s">
        <v>74</v>
      </c>
      <c r="E240" t="s">
        <v>74</v>
      </c>
      <c r="F240" t="s">
        <v>2826</v>
      </c>
      <c r="G240" t="s">
        <v>74</v>
      </c>
      <c r="H240" t="s">
        <v>74</v>
      </c>
      <c r="I240" t="s">
        <v>2827</v>
      </c>
      <c r="J240" t="s">
        <v>761</v>
      </c>
      <c r="K240" t="s">
        <v>74</v>
      </c>
      <c r="L240" t="s">
        <v>74</v>
      </c>
      <c r="M240" t="s">
        <v>77</v>
      </c>
      <c r="N240" t="s">
        <v>334</v>
      </c>
      <c r="O240" t="s">
        <v>74</v>
      </c>
      <c r="P240" t="s">
        <v>74</v>
      </c>
      <c r="Q240" t="s">
        <v>74</v>
      </c>
      <c r="R240" t="s">
        <v>74</v>
      </c>
      <c r="S240" t="s">
        <v>74</v>
      </c>
      <c r="T240" t="s">
        <v>74</v>
      </c>
      <c r="U240" t="s">
        <v>74</v>
      </c>
      <c r="V240" t="s">
        <v>2828</v>
      </c>
      <c r="W240" t="s">
        <v>74</v>
      </c>
      <c r="X240" t="s">
        <v>74</v>
      </c>
      <c r="Y240" t="s">
        <v>2829</v>
      </c>
      <c r="Z240" t="s">
        <v>74</v>
      </c>
      <c r="AA240" t="s">
        <v>765</v>
      </c>
      <c r="AB240" t="s">
        <v>2830</v>
      </c>
      <c r="AC240" t="s">
        <v>74</v>
      </c>
      <c r="AD240" t="s">
        <v>74</v>
      </c>
      <c r="AE240" t="s">
        <v>74</v>
      </c>
      <c r="AF240" t="s">
        <v>74</v>
      </c>
      <c r="AG240">
        <v>0</v>
      </c>
      <c r="AH240">
        <v>0</v>
      </c>
      <c r="AI240">
        <v>0</v>
      </c>
      <c r="AJ240">
        <v>0</v>
      </c>
      <c r="AK240">
        <v>1</v>
      </c>
      <c r="AL240" t="s">
        <v>767</v>
      </c>
      <c r="AM240" t="s">
        <v>768</v>
      </c>
      <c r="AN240" t="s">
        <v>769</v>
      </c>
      <c r="AO240" t="s">
        <v>770</v>
      </c>
      <c r="AP240" t="s">
        <v>74</v>
      </c>
      <c r="AQ240" t="s">
        <v>74</v>
      </c>
      <c r="AR240" t="s">
        <v>771</v>
      </c>
      <c r="AS240" t="s">
        <v>772</v>
      </c>
      <c r="AT240" t="s">
        <v>2689</v>
      </c>
      <c r="AU240">
        <v>1991</v>
      </c>
      <c r="AV240">
        <v>14</v>
      </c>
      <c r="AW240">
        <v>3</v>
      </c>
      <c r="AX240" t="s">
        <v>74</v>
      </c>
      <c r="AY240" t="s">
        <v>74</v>
      </c>
      <c r="AZ240" t="s">
        <v>74</v>
      </c>
      <c r="BA240" t="s">
        <v>74</v>
      </c>
      <c r="BB240">
        <v>315</v>
      </c>
      <c r="BC240">
        <v>318</v>
      </c>
      <c r="BD240" t="s">
        <v>74</v>
      </c>
      <c r="BE240" t="s">
        <v>2831</v>
      </c>
      <c r="BF240" t="str">
        <f>HYPERLINK("http://dx.doi.org/10.1007/BF02509364","http://dx.doi.org/10.1007/BF02509364")</f>
        <v>http://dx.doi.org/10.1007/BF02509364</v>
      </c>
      <c r="BG240" t="s">
        <v>74</v>
      </c>
      <c r="BH240" t="s">
        <v>74</v>
      </c>
      <c r="BI240">
        <v>4</v>
      </c>
      <c r="BJ240" t="s">
        <v>74</v>
      </c>
      <c r="BK240" t="s">
        <v>97</v>
      </c>
      <c r="BL240" t="s">
        <v>74</v>
      </c>
      <c r="BM240" t="s">
        <v>2832</v>
      </c>
      <c r="BN240" t="s">
        <v>74</v>
      </c>
      <c r="BO240" t="s">
        <v>74</v>
      </c>
      <c r="BP240" t="s">
        <v>74</v>
      </c>
      <c r="BQ240" t="s">
        <v>74</v>
      </c>
      <c r="BR240" t="s">
        <v>100</v>
      </c>
      <c r="BS240" t="s">
        <v>2833</v>
      </c>
      <c r="BT240" t="str">
        <f>HYPERLINK("https%3A%2F%2Fwww.webofscience.com%2Fwos%2Fwoscc%2Ffull-record%2FWOS:A1991FU28300008","View Full Record in Web of Science")</f>
        <v>View Full Record in Web of Science</v>
      </c>
    </row>
    <row r="241" spans="1:72" x14ac:dyDescent="0.15">
      <c r="A241" t="s">
        <v>72</v>
      </c>
      <c r="B241" t="s">
        <v>2834</v>
      </c>
      <c r="C241" t="s">
        <v>74</v>
      </c>
      <c r="D241" t="s">
        <v>74</v>
      </c>
      <c r="E241" t="s">
        <v>74</v>
      </c>
      <c r="F241" t="s">
        <v>2834</v>
      </c>
      <c r="G241" t="s">
        <v>74</v>
      </c>
      <c r="H241" t="s">
        <v>74</v>
      </c>
      <c r="I241" t="s">
        <v>2835</v>
      </c>
      <c r="J241" t="s">
        <v>1725</v>
      </c>
      <c r="K241" t="s">
        <v>74</v>
      </c>
      <c r="L241" t="s">
        <v>74</v>
      </c>
      <c r="M241" t="s">
        <v>472</v>
      </c>
      <c r="N241" t="s">
        <v>78</v>
      </c>
      <c r="O241" t="s">
        <v>74</v>
      </c>
      <c r="P241" t="s">
        <v>74</v>
      </c>
      <c r="Q241" t="s">
        <v>74</v>
      </c>
      <c r="R241" t="s">
        <v>74</v>
      </c>
      <c r="S241" t="s">
        <v>74</v>
      </c>
      <c r="T241" t="s">
        <v>74</v>
      </c>
      <c r="U241" t="s">
        <v>2836</v>
      </c>
      <c r="V241" t="s">
        <v>2837</v>
      </c>
      <c r="W241" t="s">
        <v>74</v>
      </c>
      <c r="X241" t="s">
        <v>74</v>
      </c>
      <c r="Y241" t="s">
        <v>2838</v>
      </c>
      <c r="Z241" t="s">
        <v>74</v>
      </c>
      <c r="AA241" t="s">
        <v>2839</v>
      </c>
      <c r="AB241" t="s">
        <v>74</v>
      </c>
      <c r="AC241" t="s">
        <v>74</v>
      </c>
      <c r="AD241" t="s">
        <v>74</v>
      </c>
      <c r="AE241" t="s">
        <v>74</v>
      </c>
      <c r="AF241" t="s">
        <v>74</v>
      </c>
      <c r="AG241">
        <v>13</v>
      </c>
      <c r="AH241">
        <v>1</v>
      </c>
      <c r="AI241">
        <v>1</v>
      </c>
      <c r="AJ241">
        <v>0</v>
      </c>
      <c r="AK241">
        <v>0</v>
      </c>
      <c r="AL241" t="s">
        <v>475</v>
      </c>
      <c r="AM241" t="s">
        <v>476</v>
      </c>
      <c r="AN241" t="s">
        <v>477</v>
      </c>
      <c r="AO241" t="s">
        <v>1729</v>
      </c>
      <c r="AP241" t="s">
        <v>74</v>
      </c>
      <c r="AQ241" t="s">
        <v>74</v>
      </c>
      <c r="AR241" t="s">
        <v>1730</v>
      </c>
      <c r="AS241" t="s">
        <v>1731</v>
      </c>
      <c r="AT241" t="s">
        <v>2689</v>
      </c>
      <c r="AU241">
        <v>1991</v>
      </c>
      <c r="AV241">
        <v>31</v>
      </c>
      <c r="AW241">
        <v>3</v>
      </c>
      <c r="AX241" t="s">
        <v>74</v>
      </c>
      <c r="AY241" t="s">
        <v>74</v>
      </c>
      <c r="AZ241" t="s">
        <v>74</v>
      </c>
      <c r="BA241" t="s">
        <v>74</v>
      </c>
      <c r="BB241">
        <v>483</v>
      </c>
      <c r="BC241">
        <v>487</v>
      </c>
      <c r="BD241" t="s">
        <v>74</v>
      </c>
      <c r="BE241" t="s">
        <v>74</v>
      </c>
      <c r="BF241" t="s">
        <v>74</v>
      </c>
      <c r="BG241" t="s">
        <v>74</v>
      </c>
      <c r="BH241" t="s">
        <v>74</v>
      </c>
      <c r="BI241">
        <v>5</v>
      </c>
      <c r="BJ241" t="s">
        <v>136</v>
      </c>
      <c r="BK241" t="s">
        <v>97</v>
      </c>
      <c r="BL241" t="s">
        <v>136</v>
      </c>
      <c r="BM241" t="s">
        <v>2840</v>
      </c>
      <c r="BN241" t="s">
        <v>74</v>
      </c>
      <c r="BO241" t="s">
        <v>74</v>
      </c>
      <c r="BP241" t="s">
        <v>74</v>
      </c>
      <c r="BQ241" t="s">
        <v>74</v>
      </c>
      <c r="BR241" t="s">
        <v>100</v>
      </c>
      <c r="BS241" t="s">
        <v>2841</v>
      </c>
      <c r="BT241" t="str">
        <f>HYPERLINK("https%3A%2F%2Fwww.webofscience.com%2Fwos%2Fwoscc%2Ffull-record%2FWOS:A1991GA86900020","View Full Record in Web of Science")</f>
        <v>View Full Record in Web of Science</v>
      </c>
    </row>
    <row r="242" spans="1:72" x14ac:dyDescent="0.15">
      <c r="A242" t="s">
        <v>72</v>
      </c>
      <c r="B242" t="s">
        <v>2842</v>
      </c>
      <c r="C242" t="s">
        <v>74</v>
      </c>
      <c r="D242" t="s">
        <v>74</v>
      </c>
      <c r="E242" t="s">
        <v>74</v>
      </c>
      <c r="F242" t="s">
        <v>2842</v>
      </c>
      <c r="G242" t="s">
        <v>74</v>
      </c>
      <c r="H242" t="s">
        <v>74</v>
      </c>
      <c r="I242" t="s">
        <v>2843</v>
      </c>
      <c r="J242" t="s">
        <v>2844</v>
      </c>
      <c r="K242" t="s">
        <v>74</v>
      </c>
      <c r="L242" t="s">
        <v>74</v>
      </c>
      <c r="M242" t="s">
        <v>77</v>
      </c>
      <c r="N242" t="s">
        <v>78</v>
      </c>
      <c r="O242" t="s">
        <v>74</v>
      </c>
      <c r="P242" t="s">
        <v>74</v>
      </c>
      <c r="Q242" t="s">
        <v>74</v>
      </c>
      <c r="R242" t="s">
        <v>74</v>
      </c>
      <c r="S242" t="s">
        <v>74</v>
      </c>
      <c r="T242" t="s">
        <v>74</v>
      </c>
      <c r="U242" t="s">
        <v>2845</v>
      </c>
      <c r="V242" t="s">
        <v>2846</v>
      </c>
      <c r="W242" t="s">
        <v>2847</v>
      </c>
      <c r="X242" t="s">
        <v>2848</v>
      </c>
      <c r="Y242" t="s">
        <v>2849</v>
      </c>
      <c r="Z242" t="s">
        <v>74</v>
      </c>
      <c r="AA242" t="s">
        <v>74</v>
      </c>
      <c r="AB242" t="s">
        <v>74</v>
      </c>
      <c r="AC242" t="s">
        <v>74</v>
      </c>
      <c r="AD242" t="s">
        <v>74</v>
      </c>
      <c r="AE242" t="s">
        <v>74</v>
      </c>
      <c r="AF242" t="s">
        <v>74</v>
      </c>
      <c r="AG242">
        <v>42</v>
      </c>
      <c r="AH242">
        <v>85</v>
      </c>
      <c r="AI242">
        <v>98</v>
      </c>
      <c r="AJ242">
        <v>0</v>
      </c>
      <c r="AK242">
        <v>7</v>
      </c>
      <c r="AL242" t="s">
        <v>715</v>
      </c>
      <c r="AM242" t="s">
        <v>716</v>
      </c>
      <c r="AN242" t="s">
        <v>717</v>
      </c>
      <c r="AO242" t="s">
        <v>2850</v>
      </c>
      <c r="AP242" t="s">
        <v>74</v>
      </c>
      <c r="AQ242" t="s">
        <v>74</v>
      </c>
      <c r="AR242" t="s">
        <v>2851</v>
      </c>
      <c r="AS242" t="s">
        <v>2852</v>
      </c>
      <c r="AT242" t="s">
        <v>2641</v>
      </c>
      <c r="AU242">
        <v>1991</v>
      </c>
      <c r="AV242">
        <v>85</v>
      </c>
      <c r="AW242" t="s">
        <v>415</v>
      </c>
      <c r="AX242" t="s">
        <v>74</v>
      </c>
      <c r="AY242" t="s">
        <v>74</v>
      </c>
      <c r="AZ242" t="s">
        <v>74</v>
      </c>
      <c r="BA242" t="s">
        <v>74</v>
      </c>
      <c r="BB242">
        <v>107</v>
      </c>
      <c r="BC242">
        <v>122</v>
      </c>
      <c r="BD242" t="s">
        <v>74</v>
      </c>
      <c r="BE242" t="s">
        <v>2853</v>
      </c>
      <c r="BF242" t="str">
        <f>HYPERLINK("http://dx.doi.org/10.1016/0031-0182(91)90028-P","http://dx.doi.org/10.1016/0031-0182(91)90028-P")</f>
        <v>http://dx.doi.org/10.1016/0031-0182(91)90028-P</v>
      </c>
      <c r="BG242" t="s">
        <v>74</v>
      </c>
      <c r="BH242" t="s">
        <v>74</v>
      </c>
      <c r="BI242">
        <v>16</v>
      </c>
      <c r="BJ242" t="s">
        <v>2854</v>
      </c>
      <c r="BK242" t="s">
        <v>97</v>
      </c>
      <c r="BL242" t="s">
        <v>2855</v>
      </c>
      <c r="BM242" t="s">
        <v>2856</v>
      </c>
      <c r="BN242" t="s">
        <v>74</v>
      </c>
      <c r="BO242" t="s">
        <v>74</v>
      </c>
      <c r="BP242" t="s">
        <v>74</v>
      </c>
      <c r="BQ242" t="s">
        <v>74</v>
      </c>
      <c r="BR242" t="s">
        <v>100</v>
      </c>
      <c r="BS242" t="s">
        <v>2857</v>
      </c>
      <c r="BT242" t="str">
        <f>HYPERLINK("https%3A%2F%2Fwww.webofscience.com%2Fwos%2Fwoscc%2Ffull-record%2FWOS:A1991FV07600007","View Full Record in Web of Science")</f>
        <v>View Full Record in Web of Science</v>
      </c>
    </row>
    <row r="243" spans="1:72" x14ac:dyDescent="0.15">
      <c r="A243" t="s">
        <v>72</v>
      </c>
      <c r="B243" t="s">
        <v>2858</v>
      </c>
      <c r="C243" t="s">
        <v>74</v>
      </c>
      <c r="D243" t="s">
        <v>74</v>
      </c>
      <c r="E243" t="s">
        <v>74</v>
      </c>
      <c r="F243" t="s">
        <v>2858</v>
      </c>
      <c r="G243" t="s">
        <v>74</v>
      </c>
      <c r="H243" t="s">
        <v>74</v>
      </c>
      <c r="I243" t="s">
        <v>2859</v>
      </c>
      <c r="J243" t="s">
        <v>2844</v>
      </c>
      <c r="K243" t="s">
        <v>74</v>
      </c>
      <c r="L243" t="s">
        <v>74</v>
      </c>
      <c r="M243" t="s">
        <v>77</v>
      </c>
      <c r="N243" t="s">
        <v>401</v>
      </c>
      <c r="O243" t="s">
        <v>2860</v>
      </c>
      <c r="P243" t="s">
        <v>2861</v>
      </c>
      <c r="Q243" t="s">
        <v>2862</v>
      </c>
      <c r="R243" t="s">
        <v>74</v>
      </c>
      <c r="S243" t="s">
        <v>74</v>
      </c>
      <c r="T243" t="s">
        <v>74</v>
      </c>
      <c r="U243" t="s">
        <v>2863</v>
      </c>
      <c r="V243" t="s">
        <v>2864</v>
      </c>
      <c r="W243" t="s">
        <v>2865</v>
      </c>
      <c r="X243" t="s">
        <v>2866</v>
      </c>
      <c r="Y243" t="s">
        <v>74</v>
      </c>
      <c r="Z243" t="s">
        <v>74</v>
      </c>
      <c r="AA243" t="s">
        <v>74</v>
      </c>
      <c r="AB243" t="s">
        <v>74</v>
      </c>
      <c r="AC243" t="s">
        <v>74</v>
      </c>
      <c r="AD243" t="s">
        <v>74</v>
      </c>
      <c r="AE243" t="s">
        <v>74</v>
      </c>
      <c r="AF243" t="s">
        <v>74</v>
      </c>
      <c r="AG243">
        <v>36</v>
      </c>
      <c r="AH243">
        <v>16</v>
      </c>
      <c r="AI243">
        <v>17</v>
      </c>
      <c r="AJ243">
        <v>0</v>
      </c>
      <c r="AK243">
        <v>6</v>
      </c>
      <c r="AL243" t="s">
        <v>715</v>
      </c>
      <c r="AM243" t="s">
        <v>716</v>
      </c>
      <c r="AN243" t="s">
        <v>717</v>
      </c>
      <c r="AO243" t="s">
        <v>2850</v>
      </c>
      <c r="AP243" t="s">
        <v>74</v>
      </c>
      <c r="AQ243" t="s">
        <v>74</v>
      </c>
      <c r="AR243" t="s">
        <v>2851</v>
      </c>
      <c r="AS243" t="s">
        <v>2852</v>
      </c>
      <c r="AT243" t="s">
        <v>2641</v>
      </c>
      <c r="AU243">
        <v>1991</v>
      </c>
      <c r="AV243">
        <v>84</v>
      </c>
      <c r="AW243" t="s">
        <v>721</v>
      </c>
      <c r="AX243" t="s">
        <v>74</v>
      </c>
      <c r="AY243" t="s">
        <v>74</v>
      </c>
      <c r="AZ243" t="s">
        <v>74</v>
      </c>
      <c r="BA243" t="s">
        <v>74</v>
      </c>
      <c r="BB243">
        <v>99</v>
      </c>
      <c r="BC243">
        <v>107</v>
      </c>
      <c r="BD243" t="s">
        <v>74</v>
      </c>
      <c r="BE243" t="s">
        <v>2867</v>
      </c>
      <c r="BF243" t="str">
        <f>HYPERLINK("http://dx.doi.org/10.1016/0031-0182(91)90038-S","http://dx.doi.org/10.1016/0031-0182(91)90038-S")</f>
        <v>http://dx.doi.org/10.1016/0031-0182(91)90038-S</v>
      </c>
      <c r="BG243" t="s">
        <v>74</v>
      </c>
      <c r="BH243" t="s">
        <v>74</v>
      </c>
      <c r="BI243">
        <v>9</v>
      </c>
      <c r="BJ243" t="s">
        <v>2854</v>
      </c>
      <c r="BK243" t="s">
        <v>417</v>
      </c>
      <c r="BL243" t="s">
        <v>2855</v>
      </c>
      <c r="BM243" t="s">
        <v>2868</v>
      </c>
      <c r="BN243" t="s">
        <v>74</v>
      </c>
      <c r="BO243" t="s">
        <v>74</v>
      </c>
      <c r="BP243" t="s">
        <v>74</v>
      </c>
      <c r="BQ243" t="s">
        <v>74</v>
      </c>
      <c r="BR243" t="s">
        <v>100</v>
      </c>
      <c r="BS243" t="s">
        <v>2869</v>
      </c>
      <c r="BT243" t="str">
        <f>HYPERLINK("https%3A%2F%2Fwww.webofscience.com%2Fwos%2Fwoscc%2Ffull-record%2FWOS:A1991FU23800007","View Full Record in Web of Science")</f>
        <v>View Full Record in Web of Science</v>
      </c>
    </row>
    <row r="244" spans="1:72" x14ac:dyDescent="0.15">
      <c r="A244" t="s">
        <v>72</v>
      </c>
      <c r="B244" t="s">
        <v>2870</v>
      </c>
      <c r="C244" t="s">
        <v>74</v>
      </c>
      <c r="D244" t="s">
        <v>74</v>
      </c>
      <c r="E244" t="s">
        <v>74</v>
      </c>
      <c r="F244" t="s">
        <v>2870</v>
      </c>
      <c r="G244" t="s">
        <v>74</v>
      </c>
      <c r="H244" t="s">
        <v>74</v>
      </c>
      <c r="I244" t="s">
        <v>2871</v>
      </c>
      <c r="J244" t="s">
        <v>2844</v>
      </c>
      <c r="K244" t="s">
        <v>74</v>
      </c>
      <c r="L244" t="s">
        <v>74</v>
      </c>
      <c r="M244" t="s">
        <v>77</v>
      </c>
      <c r="N244" t="s">
        <v>401</v>
      </c>
      <c r="O244" t="s">
        <v>2860</v>
      </c>
      <c r="P244" t="s">
        <v>2861</v>
      </c>
      <c r="Q244" t="s">
        <v>2862</v>
      </c>
      <c r="R244" t="s">
        <v>74</v>
      </c>
      <c r="S244" t="s">
        <v>74</v>
      </c>
      <c r="T244" t="s">
        <v>74</v>
      </c>
      <c r="U244" t="s">
        <v>2872</v>
      </c>
      <c r="V244" t="s">
        <v>2873</v>
      </c>
      <c r="W244" t="s">
        <v>2874</v>
      </c>
      <c r="X244" t="s">
        <v>2866</v>
      </c>
      <c r="Y244" t="s">
        <v>2875</v>
      </c>
      <c r="Z244" t="s">
        <v>74</v>
      </c>
      <c r="AA244" t="s">
        <v>2876</v>
      </c>
      <c r="AB244" t="s">
        <v>2877</v>
      </c>
      <c r="AC244" t="s">
        <v>74</v>
      </c>
      <c r="AD244" t="s">
        <v>74</v>
      </c>
      <c r="AE244" t="s">
        <v>74</v>
      </c>
      <c r="AF244" t="s">
        <v>74</v>
      </c>
      <c r="AG244">
        <v>58</v>
      </c>
      <c r="AH244">
        <v>86</v>
      </c>
      <c r="AI244">
        <v>95</v>
      </c>
      <c r="AJ244">
        <v>0</v>
      </c>
      <c r="AK244">
        <v>15</v>
      </c>
      <c r="AL244" t="s">
        <v>715</v>
      </c>
      <c r="AM244" t="s">
        <v>716</v>
      </c>
      <c r="AN244" t="s">
        <v>717</v>
      </c>
      <c r="AO244" t="s">
        <v>2850</v>
      </c>
      <c r="AP244" t="s">
        <v>74</v>
      </c>
      <c r="AQ244" t="s">
        <v>74</v>
      </c>
      <c r="AR244" t="s">
        <v>2851</v>
      </c>
      <c r="AS244" t="s">
        <v>2852</v>
      </c>
      <c r="AT244" t="s">
        <v>2641</v>
      </c>
      <c r="AU244">
        <v>1991</v>
      </c>
      <c r="AV244">
        <v>84</v>
      </c>
      <c r="AW244" t="s">
        <v>721</v>
      </c>
      <c r="AX244" t="s">
        <v>74</v>
      </c>
      <c r="AY244" t="s">
        <v>74</v>
      </c>
      <c r="AZ244" t="s">
        <v>74</v>
      </c>
      <c r="BA244" t="s">
        <v>74</v>
      </c>
      <c r="BB244">
        <v>109</v>
      </c>
      <c r="BC244">
        <v>130</v>
      </c>
      <c r="BD244" t="s">
        <v>74</v>
      </c>
      <c r="BE244" t="s">
        <v>2878</v>
      </c>
      <c r="BF244" t="str">
        <f>HYPERLINK("http://dx.doi.org/10.1016/0031-0182(91)90039-T","http://dx.doi.org/10.1016/0031-0182(91)90039-T")</f>
        <v>http://dx.doi.org/10.1016/0031-0182(91)90039-T</v>
      </c>
      <c r="BG244" t="s">
        <v>74</v>
      </c>
      <c r="BH244" t="s">
        <v>74</v>
      </c>
      <c r="BI244">
        <v>22</v>
      </c>
      <c r="BJ244" t="s">
        <v>2854</v>
      </c>
      <c r="BK244" t="s">
        <v>417</v>
      </c>
      <c r="BL244" t="s">
        <v>2855</v>
      </c>
      <c r="BM244" t="s">
        <v>2868</v>
      </c>
      <c r="BN244" t="s">
        <v>74</v>
      </c>
      <c r="BO244" t="s">
        <v>74</v>
      </c>
      <c r="BP244" t="s">
        <v>74</v>
      </c>
      <c r="BQ244" t="s">
        <v>74</v>
      </c>
      <c r="BR244" t="s">
        <v>100</v>
      </c>
      <c r="BS244" t="s">
        <v>2879</v>
      </c>
      <c r="BT244" t="str">
        <f>HYPERLINK("https%3A%2F%2Fwww.webofscience.com%2Fwos%2Fwoscc%2Ffull-record%2FWOS:A1991FU23800008","View Full Record in Web of Science")</f>
        <v>View Full Record in Web of Science</v>
      </c>
    </row>
    <row r="245" spans="1:72" x14ac:dyDescent="0.15">
      <c r="A245" t="s">
        <v>72</v>
      </c>
      <c r="B245" t="s">
        <v>2880</v>
      </c>
      <c r="C245" t="s">
        <v>74</v>
      </c>
      <c r="D245" t="s">
        <v>74</v>
      </c>
      <c r="E245" t="s">
        <v>74</v>
      </c>
      <c r="F245" t="s">
        <v>2880</v>
      </c>
      <c r="G245" t="s">
        <v>74</v>
      </c>
      <c r="H245" t="s">
        <v>74</v>
      </c>
      <c r="I245" t="s">
        <v>2881</v>
      </c>
      <c r="J245" t="s">
        <v>2844</v>
      </c>
      <c r="K245" t="s">
        <v>74</v>
      </c>
      <c r="L245" t="s">
        <v>74</v>
      </c>
      <c r="M245" t="s">
        <v>77</v>
      </c>
      <c r="N245" t="s">
        <v>401</v>
      </c>
      <c r="O245" t="s">
        <v>2860</v>
      </c>
      <c r="P245" t="s">
        <v>2861</v>
      </c>
      <c r="Q245" t="s">
        <v>2862</v>
      </c>
      <c r="R245" t="s">
        <v>74</v>
      </c>
      <c r="S245" t="s">
        <v>74</v>
      </c>
      <c r="T245" t="s">
        <v>74</v>
      </c>
      <c r="U245" t="s">
        <v>2882</v>
      </c>
      <c r="V245" t="s">
        <v>2883</v>
      </c>
      <c r="W245" t="s">
        <v>2884</v>
      </c>
      <c r="X245" t="s">
        <v>2866</v>
      </c>
      <c r="Y245" t="s">
        <v>74</v>
      </c>
      <c r="Z245" t="s">
        <v>74</v>
      </c>
      <c r="AA245" t="s">
        <v>74</v>
      </c>
      <c r="AB245" t="s">
        <v>74</v>
      </c>
      <c r="AC245" t="s">
        <v>74</v>
      </c>
      <c r="AD245" t="s">
        <v>74</v>
      </c>
      <c r="AE245" t="s">
        <v>74</v>
      </c>
      <c r="AF245" t="s">
        <v>74</v>
      </c>
      <c r="AG245">
        <v>36</v>
      </c>
      <c r="AH245">
        <v>23</v>
      </c>
      <c r="AI245">
        <v>23</v>
      </c>
      <c r="AJ245">
        <v>0</v>
      </c>
      <c r="AK245">
        <v>1</v>
      </c>
      <c r="AL245" t="s">
        <v>715</v>
      </c>
      <c r="AM245" t="s">
        <v>716</v>
      </c>
      <c r="AN245" t="s">
        <v>717</v>
      </c>
      <c r="AO245" t="s">
        <v>2850</v>
      </c>
      <c r="AP245" t="s">
        <v>74</v>
      </c>
      <c r="AQ245" t="s">
        <v>74</v>
      </c>
      <c r="AR245" t="s">
        <v>2851</v>
      </c>
      <c r="AS245" t="s">
        <v>2852</v>
      </c>
      <c r="AT245" t="s">
        <v>2641</v>
      </c>
      <c r="AU245">
        <v>1991</v>
      </c>
      <c r="AV245">
        <v>84</v>
      </c>
      <c r="AW245" t="s">
        <v>721</v>
      </c>
      <c r="AX245" t="s">
        <v>74</v>
      </c>
      <c r="AY245" t="s">
        <v>74</v>
      </c>
      <c r="AZ245" t="s">
        <v>74</v>
      </c>
      <c r="BA245" t="s">
        <v>74</v>
      </c>
      <c r="BB245">
        <v>131</v>
      </c>
      <c r="BC245">
        <v>140</v>
      </c>
      <c r="BD245" t="s">
        <v>74</v>
      </c>
      <c r="BE245" t="s">
        <v>2885</v>
      </c>
      <c r="BF245" t="str">
        <f>HYPERLINK("http://dx.doi.org/10.1016/0031-0182(91)90040-X","http://dx.doi.org/10.1016/0031-0182(91)90040-X")</f>
        <v>http://dx.doi.org/10.1016/0031-0182(91)90040-X</v>
      </c>
      <c r="BG245" t="s">
        <v>74</v>
      </c>
      <c r="BH245" t="s">
        <v>74</v>
      </c>
      <c r="BI245">
        <v>10</v>
      </c>
      <c r="BJ245" t="s">
        <v>2854</v>
      </c>
      <c r="BK245" t="s">
        <v>417</v>
      </c>
      <c r="BL245" t="s">
        <v>2855</v>
      </c>
      <c r="BM245" t="s">
        <v>2868</v>
      </c>
      <c r="BN245" t="s">
        <v>74</v>
      </c>
      <c r="BO245" t="s">
        <v>74</v>
      </c>
      <c r="BP245" t="s">
        <v>74</v>
      </c>
      <c r="BQ245" t="s">
        <v>74</v>
      </c>
      <c r="BR245" t="s">
        <v>100</v>
      </c>
      <c r="BS245" t="s">
        <v>2886</v>
      </c>
      <c r="BT245" t="str">
        <f>HYPERLINK("https%3A%2F%2Fwww.webofscience.com%2Fwos%2Fwoscc%2Ffull-record%2FWOS:A1991FU23800009","View Full Record in Web of Science")</f>
        <v>View Full Record in Web of Science</v>
      </c>
    </row>
    <row r="246" spans="1:72" x14ac:dyDescent="0.15">
      <c r="A246" t="s">
        <v>72</v>
      </c>
      <c r="B246" t="s">
        <v>2887</v>
      </c>
      <c r="C246" t="s">
        <v>74</v>
      </c>
      <c r="D246" t="s">
        <v>74</v>
      </c>
      <c r="E246" t="s">
        <v>74</v>
      </c>
      <c r="F246" t="s">
        <v>2887</v>
      </c>
      <c r="G246" t="s">
        <v>74</v>
      </c>
      <c r="H246" t="s">
        <v>74</v>
      </c>
      <c r="I246" t="s">
        <v>2888</v>
      </c>
      <c r="J246" t="s">
        <v>2889</v>
      </c>
      <c r="K246" t="s">
        <v>74</v>
      </c>
      <c r="L246" t="s">
        <v>74</v>
      </c>
      <c r="M246" t="s">
        <v>77</v>
      </c>
      <c r="N246" t="s">
        <v>401</v>
      </c>
      <c r="O246" t="s">
        <v>2890</v>
      </c>
      <c r="P246" t="s">
        <v>2891</v>
      </c>
      <c r="Q246" t="s">
        <v>2892</v>
      </c>
      <c r="R246" t="s">
        <v>74</v>
      </c>
      <c r="S246" t="s">
        <v>74</v>
      </c>
      <c r="T246" t="s">
        <v>74</v>
      </c>
      <c r="U246" t="s">
        <v>2893</v>
      </c>
      <c r="V246" t="s">
        <v>2894</v>
      </c>
      <c r="W246" t="s">
        <v>74</v>
      </c>
      <c r="X246" t="s">
        <v>74</v>
      </c>
      <c r="Y246" t="s">
        <v>2895</v>
      </c>
      <c r="Z246" t="s">
        <v>74</v>
      </c>
      <c r="AA246" t="s">
        <v>74</v>
      </c>
      <c r="AB246" t="s">
        <v>74</v>
      </c>
      <c r="AC246" t="s">
        <v>74</v>
      </c>
      <c r="AD246" t="s">
        <v>74</v>
      </c>
      <c r="AE246" t="s">
        <v>74</v>
      </c>
      <c r="AF246" t="s">
        <v>74</v>
      </c>
      <c r="AG246">
        <v>41</v>
      </c>
      <c r="AH246">
        <v>12</v>
      </c>
      <c r="AI246">
        <v>12</v>
      </c>
      <c r="AJ246">
        <v>0</v>
      </c>
      <c r="AK246">
        <v>1</v>
      </c>
      <c r="AL246" t="s">
        <v>715</v>
      </c>
      <c r="AM246" t="s">
        <v>716</v>
      </c>
      <c r="AN246" t="s">
        <v>717</v>
      </c>
      <c r="AO246" t="s">
        <v>2896</v>
      </c>
      <c r="AP246" t="s">
        <v>74</v>
      </c>
      <c r="AQ246" t="s">
        <v>74</v>
      </c>
      <c r="AR246" t="s">
        <v>2897</v>
      </c>
      <c r="AS246" t="s">
        <v>2898</v>
      </c>
      <c r="AT246" t="s">
        <v>2641</v>
      </c>
      <c r="AU246">
        <v>1991</v>
      </c>
      <c r="AV246">
        <v>67</v>
      </c>
      <c r="AW246" t="s">
        <v>415</v>
      </c>
      <c r="AX246" t="s">
        <v>74</v>
      </c>
      <c r="AY246" t="s">
        <v>74</v>
      </c>
      <c r="AZ246" t="s">
        <v>74</v>
      </c>
      <c r="BA246" t="s">
        <v>74</v>
      </c>
      <c r="BB246">
        <v>65</v>
      </c>
      <c r="BC246">
        <v>75</v>
      </c>
      <c r="BD246" t="s">
        <v>74</v>
      </c>
      <c r="BE246" t="s">
        <v>2899</v>
      </c>
      <c r="BF246" t="str">
        <f>HYPERLINK("http://dx.doi.org/10.1016/0031-9201(91)90060-U","http://dx.doi.org/10.1016/0031-9201(91)90060-U")</f>
        <v>http://dx.doi.org/10.1016/0031-9201(91)90060-U</v>
      </c>
      <c r="BG246" t="s">
        <v>74</v>
      </c>
      <c r="BH246" t="s">
        <v>74</v>
      </c>
      <c r="BI246">
        <v>11</v>
      </c>
      <c r="BJ246" t="s">
        <v>170</v>
      </c>
      <c r="BK246" t="s">
        <v>417</v>
      </c>
      <c r="BL246" t="s">
        <v>170</v>
      </c>
      <c r="BM246" t="s">
        <v>2900</v>
      </c>
      <c r="BN246" t="s">
        <v>74</v>
      </c>
      <c r="BO246" t="s">
        <v>74</v>
      </c>
      <c r="BP246" t="s">
        <v>74</v>
      </c>
      <c r="BQ246" t="s">
        <v>74</v>
      </c>
      <c r="BR246" t="s">
        <v>100</v>
      </c>
      <c r="BS246" t="s">
        <v>2901</v>
      </c>
      <c r="BT246" t="str">
        <f>HYPERLINK("https%3A%2F%2Fwww.webofscience.com%2Fwos%2Fwoscc%2Ffull-record%2FWOS:A1991FQ03600007","View Full Record in Web of Science")</f>
        <v>View Full Record in Web of Science</v>
      </c>
    </row>
    <row r="247" spans="1:72" x14ac:dyDescent="0.15">
      <c r="A247" t="s">
        <v>72</v>
      </c>
      <c r="B247" t="s">
        <v>2902</v>
      </c>
      <c r="C247" t="s">
        <v>74</v>
      </c>
      <c r="D247" t="s">
        <v>74</v>
      </c>
      <c r="E247" t="s">
        <v>74</v>
      </c>
      <c r="F247" t="s">
        <v>2902</v>
      </c>
      <c r="G247" t="s">
        <v>74</v>
      </c>
      <c r="H247" t="s">
        <v>74</v>
      </c>
      <c r="I247" t="s">
        <v>2903</v>
      </c>
      <c r="J247" t="s">
        <v>823</v>
      </c>
      <c r="K247" t="s">
        <v>74</v>
      </c>
      <c r="L247" t="s">
        <v>74</v>
      </c>
      <c r="M247" t="s">
        <v>77</v>
      </c>
      <c r="N247" t="s">
        <v>78</v>
      </c>
      <c r="O247" t="s">
        <v>74</v>
      </c>
      <c r="P247" t="s">
        <v>74</v>
      </c>
      <c r="Q247" t="s">
        <v>74</v>
      </c>
      <c r="R247" t="s">
        <v>74</v>
      </c>
      <c r="S247" t="s">
        <v>74</v>
      </c>
      <c r="T247" t="s">
        <v>74</v>
      </c>
      <c r="U247" t="s">
        <v>74</v>
      </c>
      <c r="V247" t="s">
        <v>2904</v>
      </c>
      <c r="W247" t="s">
        <v>2905</v>
      </c>
      <c r="X247" t="s">
        <v>2906</v>
      </c>
      <c r="Y247" t="s">
        <v>2907</v>
      </c>
      <c r="Z247" t="s">
        <v>74</v>
      </c>
      <c r="AA247" t="s">
        <v>74</v>
      </c>
      <c r="AB247" t="s">
        <v>74</v>
      </c>
      <c r="AC247" t="s">
        <v>74</v>
      </c>
      <c r="AD247" t="s">
        <v>74</v>
      </c>
      <c r="AE247" t="s">
        <v>74</v>
      </c>
      <c r="AF247" t="s">
        <v>74</v>
      </c>
      <c r="AG247">
        <v>42</v>
      </c>
      <c r="AH247">
        <v>9</v>
      </c>
      <c r="AI247">
        <v>10</v>
      </c>
      <c r="AJ247">
        <v>0</v>
      </c>
      <c r="AK247">
        <v>5</v>
      </c>
      <c r="AL247" t="s">
        <v>214</v>
      </c>
      <c r="AM247" t="s">
        <v>215</v>
      </c>
      <c r="AN247" t="s">
        <v>216</v>
      </c>
      <c r="AO247" t="s">
        <v>830</v>
      </c>
      <c r="AP247" t="s">
        <v>74</v>
      </c>
      <c r="AQ247" t="s">
        <v>74</v>
      </c>
      <c r="AR247" t="s">
        <v>831</v>
      </c>
      <c r="AS247" t="s">
        <v>832</v>
      </c>
      <c r="AT247" t="s">
        <v>2641</v>
      </c>
      <c r="AU247">
        <v>1991</v>
      </c>
      <c r="AV247">
        <v>11</v>
      </c>
      <c r="AW247">
        <v>2</v>
      </c>
      <c r="AX247" t="s">
        <v>74</v>
      </c>
      <c r="AY247" t="s">
        <v>74</v>
      </c>
      <c r="AZ247" t="s">
        <v>74</v>
      </c>
      <c r="BA247" t="s">
        <v>74</v>
      </c>
      <c r="BB247">
        <v>91</v>
      </c>
      <c r="BC247">
        <v>102</v>
      </c>
      <c r="BD247" t="s">
        <v>74</v>
      </c>
      <c r="BE247" t="s">
        <v>74</v>
      </c>
      <c r="BF247" t="s">
        <v>74</v>
      </c>
      <c r="BG247" t="s">
        <v>74</v>
      </c>
      <c r="BH247" t="s">
        <v>74</v>
      </c>
      <c r="BI247">
        <v>12</v>
      </c>
      <c r="BJ247" t="s">
        <v>833</v>
      </c>
      <c r="BK247" t="s">
        <v>97</v>
      </c>
      <c r="BL247" t="s">
        <v>438</v>
      </c>
      <c r="BM247" t="s">
        <v>2908</v>
      </c>
      <c r="BN247" t="s">
        <v>74</v>
      </c>
      <c r="BO247" t="s">
        <v>74</v>
      </c>
      <c r="BP247" t="s">
        <v>74</v>
      </c>
      <c r="BQ247" t="s">
        <v>74</v>
      </c>
      <c r="BR247" t="s">
        <v>100</v>
      </c>
      <c r="BS247" t="s">
        <v>2909</v>
      </c>
      <c r="BT247" t="str">
        <f>HYPERLINK("https%3A%2F%2Fwww.webofscience.com%2Fwos%2Fwoscc%2Ffull-record%2FWOS:A1991FN90600002","View Full Record in Web of Science")</f>
        <v>View Full Record in Web of Science</v>
      </c>
    </row>
    <row r="248" spans="1:72" x14ac:dyDescent="0.15">
      <c r="A248" t="s">
        <v>72</v>
      </c>
      <c r="B248" t="s">
        <v>2910</v>
      </c>
      <c r="C248" t="s">
        <v>74</v>
      </c>
      <c r="D248" t="s">
        <v>74</v>
      </c>
      <c r="E248" t="s">
        <v>74</v>
      </c>
      <c r="F248" t="s">
        <v>2910</v>
      </c>
      <c r="G248" t="s">
        <v>74</v>
      </c>
      <c r="H248" t="s">
        <v>74</v>
      </c>
      <c r="I248" t="s">
        <v>2911</v>
      </c>
      <c r="J248" t="s">
        <v>823</v>
      </c>
      <c r="K248" t="s">
        <v>74</v>
      </c>
      <c r="L248" t="s">
        <v>74</v>
      </c>
      <c r="M248" t="s">
        <v>77</v>
      </c>
      <c r="N248" t="s">
        <v>78</v>
      </c>
      <c r="O248" t="s">
        <v>74</v>
      </c>
      <c r="P248" t="s">
        <v>74</v>
      </c>
      <c r="Q248" t="s">
        <v>74</v>
      </c>
      <c r="R248" t="s">
        <v>74</v>
      </c>
      <c r="S248" t="s">
        <v>74</v>
      </c>
      <c r="T248" t="s">
        <v>74</v>
      </c>
      <c r="U248" t="s">
        <v>2912</v>
      </c>
      <c r="V248" t="s">
        <v>2913</v>
      </c>
      <c r="W248" t="s">
        <v>2914</v>
      </c>
      <c r="X248" t="s">
        <v>2915</v>
      </c>
      <c r="Y248" t="s">
        <v>2916</v>
      </c>
      <c r="Z248" t="s">
        <v>74</v>
      </c>
      <c r="AA248" t="s">
        <v>2917</v>
      </c>
      <c r="AB248" t="s">
        <v>2918</v>
      </c>
      <c r="AC248" t="s">
        <v>74</v>
      </c>
      <c r="AD248" t="s">
        <v>74</v>
      </c>
      <c r="AE248" t="s">
        <v>74</v>
      </c>
      <c r="AF248" t="s">
        <v>74</v>
      </c>
      <c r="AG248">
        <v>63</v>
      </c>
      <c r="AH248">
        <v>36</v>
      </c>
      <c r="AI248">
        <v>38</v>
      </c>
      <c r="AJ248">
        <v>0</v>
      </c>
      <c r="AK248">
        <v>3</v>
      </c>
      <c r="AL248" t="s">
        <v>842</v>
      </c>
      <c r="AM248" t="s">
        <v>215</v>
      </c>
      <c r="AN248" t="s">
        <v>843</v>
      </c>
      <c r="AO248" t="s">
        <v>830</v>
      </c>
      <c r="AP248" t="s">
        <v>844</v>
      </c>
      <c r="AQ248" t="s">
        <v>74</v>
      </c>
      <c r="AR248" t="s">
        <v>831</v>
      </c>
      <c r="AS248" t="s">
        <v>832</v>
      </c>
      <c r="AT248" t="s">
        <v>2641</v>
      </c>
      <c r="AU248">
        <v>1991</v>
      </c>
      <c r="AV248">
        <v>11</v>
      </c>
      <c r="AW248">
        <v>2</v>
      </c>
      <c r="AX248" t="s">
        <v>74</v>
      </c>
      <c r="AY248" t="s">
        <v>74</v>
      </c>
      <c r="AZ248" t="s">
        <v>74</v>
      </c>
      <c r="BA248" t="s">
        <v>74</v>
      </c>
      <c r="BB248">
        <v>103</v>
      </c>
      <c r="BC248">
        <v>112</v>
      </c>
      <c r="BD248" t="s">
        <v>74</v>
      </c>
      <c r="BE248" t="s">
        <v>74</v>
      </c>
      <c r="BF248" t="s">
        <v>74</v>
      </c>
      <c r="BG248" t="s">
        <v>74</v>
      </c>
      <c r="BH248" t="s">
        <v>74</v>
      </c>
      <c r="BI248">
        <v>10</v>
      </c>
      <c r="BJ248" t="s">
        <v>833</v>
      </c>
      <c r="BK248" t="s">
        <v>97</v>
      </c>
      <c r="BL248" t="s">
        <v>438</v>
      </c>
      <c r="BM248" t="s">
        <v>2908</v>
      </c>
      <c r="BN248" t="s">
        <v>74</v>
      </c>
      <c r="BO248" t="s">
        <v>74</v>
      </c>
      <c r="BP248" t="s">
        <v>74</v>
      </c>
      <c r="BQ248" t="s">
        <v>74</v>
      </c>
      <c r="BR248" t="s">
        <v>100</v>
      </c>
      <c r="BS248" t="s">
        <v>2919</v>
      </c>
      <c r="BT248" t="str">
        <f>HYPERLINK("https%3A%2F%2Fwww.webofscience.com%2Fwos%2Fwoscc%2Ffull-record%2FWOS:A1991FN90600003","View Full Record in Web of Science")</f>
        <v>View Full Record in Web of Science</v>
      </c>
    </row>
    <row r="249" spans="1:72" x14ac:dyDescent="0.15">
      <c r="A249" t="s">
        <v>72</v>
      </c>
      <c r="B249" t="s">
        <v>2920</v>
      </c>
      <c r="C249" t="s">
        <v>74</v>
      </c>
      <c r="D249" t="s">
        <v>74</v>
      </c>
      <c r="E249" t="s">
        <v>74</v>
      </c>
      <c r="F249" t="s">
        <v>2920</v>
      </c>
      <c r="G249" t="s">
        <v>74</v>
      </c>
      <c r="H249" t="s">
        <v>74</v>
      </c>
      <c r="I249" t="s">
        <v>2921</v>
      </c>
      <c r="J249" t="s">
        <v>823</v>
      </c>
      <c r="K249" t="s">
        <v>74</v>
      </c>
      <c r="L249" t="s">
        <v>74</v>
      </c>
      <c r="M249" t="s">
        <v>77</v>
      </c>
      <c r="N249" t="s">
        <v>78</v>
      </c>
      <c r="O249" t="s">
        <v>74</v>
      </c>
      <c r="P249" t="s">
        <v>74</v>
      </c>
      <c r="Q249" t="s">
        <v>74</v>
      </c>
      <c r="R249" t="s">
        <v>74</v>
      </c>
      <c r="S249" t="s">
        <v>74</v>
      </c>
      <c r="T249" t="s">
        <v>74</v>
      </c>
      <c r="U249" t="s">
        <v>2922</v>
      </c>
      <c r="V249" t="s">
        <v>2923</v>
      </c>
      <c r="W249" t="s">
        <v>1773</v>
      </c>
      <c r="X249" t="s">
        <v>1774</v>
      </c>
      <c r="Y249" t="s">
        <v>2924</v>
      </c>
      <c r="Z249" t="s">
        <v>74</v>
      </c>
      <c r="AA249" t="s">
        <v>74</v>
      </c>
      <c r="AB249" t="s">
        <v>74</v>
      </c>
      <c r="AC249" t="s">
        <v>74</v>
      </c>
      <c r="AD249" t="s">
        <v>74</v>
      </c>
      <c r="AE249" t="s">
        <v>74</v>
      </c>
      <c r="AF249" t="s">
        <v>74</v>
      </c>
      <c r="AG249">
        <v>48</v>
      </c>
      <c r="AH249">
        <v>31</v>
      </c>
      <c r="AI249">
        <v>32</v>
      </c>
      <c r="AJ249">
        <v>0</v>
      </c>
      <c r="AK249">
        <v>6</v>
      </c>
      <c r="AL249" t="s">
        <v>214</v>
      </c>
      <c r="AM249" t="s">
        <v>215</v>
      </c>
      <c r="AN249" t="s">
        <v>216</v>
      </c>
      <c r="AO249" t="s">
        <v>830</v>
      </c>
      <c r="AP249" t="s">
        <v>74</v>
      </c>
      <c r="AQ249" t="s">
        <v>74</v>
      </c>
      <c r="AR249" t="s">
        <v>831</v>
      </c>
      <c r="AS249" t="s">
        <v>832</v>
      </c>
      <c r="AT249" t="s">
        <v>2641</v>
      </c>
      <c r="AU249">
        <v>1991</v>
      </c>
      <c r="AV249">
        <v>11</v>
      </c>
      <c r="AW249">
        <v>2</v>
      </c>
      <c r="AX249" t="s">
        <v>74</v>
      </c>
      <c r="AY249" t="s">
        <v>74</v>
      </c>
      <c r="AZ249" t="s">
        <v>74</v>
      </c>
      <c r="BA249" t="s">
        <v>74</v>
      </c>
      <c r="BB249">
        <v>117</v>
      </c>
      <c r="BC249">
        <v>127</v>
      </c>
      <c r="BD249" t="s">
        <v>74</v>
      </c>
      <c r="BE249" t="s">
        <v>74</v>
      </c>
      <c r="BF249" t="s">
        <v>74</v>
      </c>
      <c r="BG249" t="s">
        <v>74</v>
      </c>
      <c r="BH249" t="s">
        <v>74</v>
      </c>
      <c r="BI249">
        <v>11</v>
      </c>
      <c r="BJ249" t="s">
        <v>833</v>
      </c>
      <c r="BK249" t="s">
        <v>97</v>
      </c>
      <c r="BL249" t="s">
        <v>438</v>
      </c>
      <c r="BM249" t="s">
        <v>2908</v>
      </c>
      <c r="BN249" t="s">
        <v>74</v>
      </c>
      <c r="BO249" t="s">
        <v>74</v>
      </c>
      <c r="BP249" t="s">
        <v>74</v>
      </c>
      <c r="BQ249" t="s">
        <v>74</v>
      </c>
      <c r="BR249" t="s">
        <v>100</v>
      </c>
      <c r="BS249" t="s">
        <v>2925</v>
      </c>
      <c r="BT249" t="str">
        <f>HYPERLINK("https%3A%2F%2Fwww.webofscience.com%2Fwos%2Fwoscc%2Ffull-record%2FWOS:A1991FN90600005","View Full Record in Web of Science")</f>
        <v>View Full Record in Web of Science</v>
      </c>
    </row>
    <row r="250" spans="1:72" x14ac:dyDescent="0.15">
      <c r="A250" t="s">
        <v>72</v>
      </c>
      <c r="B250" t="s">
        <v>2926</v>
      </c>
      <c r="C250" t="s">
        <v>74</v>
      </c>
      <c r="D250" t="s">
        <v>74</v>
      </c>
      <c r="E250" t="s">
        <v>74</v>
      </c>
      <c r="F250" t="s">
        <v>2926</v>
      </c>
      <c r="G250" t="s">
        <v>74</v>
      </c>
      <c r="H250" t="s">
        <v>74</v>
      </c>
      <c r="I250" t="s">
        <v>2927</v>
      </c>
      <c r="J250" t="s">
        <v>823</v>
      </c>
      <c r="K250" t="s">
        <v>74</v>
      </c>
      <c r="L250" t="s">
        <v>74</v>
      </c>
      <c r="M250" t="s">
        <v>77</v>
      </c>
      <c r="N250" t="s">
        <v>78</v>
      </c>
      <c r="O250" t="s">
        <v>74</v>
      </c>
      <c r="P250" t="s">
        <v>74</v>
      </c>
      <c r="Q250" t="s">
        <v>74</v>
      </c>
      <c r="R250" t="s">
        <v>74</v>
      </c>
      <c r="S250" t="s">
        <v>74</v>
      </c>
      <c r="T250" t="s">
        <v>74</v>
      </c>
      <c r="U250" t="s">
        <v>2928</v>
      </c>
      <c r="V250" t="s">
        <v>2929</v>
      </c>
      <c r="W250" t="s">
        <v>2930</v>
      </c>
      <c r="X250" t="s">
        <v>2931</v>
      </c>
      <c r="Y250" t="s">
        <v>2932</v>
      </c>
      <c r="Z250" t="s">
        <v>74</v>
      </c>
      <c r="AA250" t="s">
        <v>2933</v>
      </c>
      <c r="AB250" t="s">
        <v>2934</v>
      </c>
      <c r="AC250" t="s">
        <v>74</v>
      </c>
      <c r="AD250" t="s">
        <v>74</v>
      </c>
      <c r="AE250" t="s">
        <v>74</v>
      </c>
      <c r="AF250" t="s">
        <v>74</v>
      </c>
      <c r="AG250">
        <v>28</v>
      </c>
      <c r="AH250">
        <v>21</v>
      </c>
      <c r="AI250">
        <v>24</v>
      </c>
      <c r="AJ250">
        <v>0</v>
      </c>
      <c r="AK250">
        <v>6</v>
      </c>
      <c r="AL250" t="s">
        <v>842</v>
      </c>
      <c r="AM250" t="s">
        <v>215</v>
      </c>
      <c r="AN250" t="s">
        <v>843</v>
      </c>
      <c r="AO250" t="s">
        <v>830</v>
      </c>
      <c r="AP250" t="s">
        <v>74</v>
      </c>
      <c r="AQ250" t="s">
        <v>74</v>
      </c>
      <c r="AR250" t="s">
        <v>831</v>
      </c>
      <c r="AS250" t="s">
        <v>832</v>
      </c>
      <c r="AT250" t="s">
        <v>2641</v>
      </c>
      <c r="AU250">
        <v>1991</v>
      </c>
      <c r="AV250">
        <v>11</v>
      </c>
      <c r="AW250">
        <v>2</v>
      </c>
      <c r="AX250" t="s">
        <v>74</v>
      </c>
      <c r="AY250" t="s">
        <v>74</v>
      </c>
      <c r="AZ250" t="s">
        <v>74</v>
      </c>
      <c r="BA250" t="s">
        <v>74</v>
      </c>
      <c r="BB250">
        <v>129</v>
      </c>
      <c r="BC250">
        <v>133</v>
      </c>
      <c r="BD250" t="s">
        <v>74</v>
      </c>
      <c r="BE250" t="s">
        <v>74</v>
      </c>
      <c r="BF250" t="s">
        <v>74</v>
      </c>
      <c r="BG250" t="s">
        <v>74</v>
      </c>
      <c r="BH250" t="s">
        <v>74</v>
      </c>
      <c r="BI250">
        <v>5</v>
      </c>
      <c r="BJ250" t="s">
        <v>833</v>
      </c>
      <c r="BK250" t="s">
        <v>97</v>
      </c>
      <c r="BL250" t="s">
        <v>438</v>
      </c>
      <c r="BM250" t="s">
        <v>2908</v>
      </c>
      <c r="BN250" t="s">
        <v>74</v>
      </c>
      <c r="BO250" t="s">
        <v>74</v>
      </c>
      <c r="BP250" t="s">
        <v>74</v>
      </c>
      <c r="BQ250" t="s">
        <v>74</v>
      </c>
      <c r="BR250" t="s">
        <v>100</v>
      </c>
      <c r="BS250" t="s">
        <v>2935</v>
      </c>
      <c r="BT250" t="str">
        <f>HYPERLINK("https%3A%2F%2Fwww.webofscience.com%2Fwos%2Fwoscc%2Ffull-record%2FWOS:A1991FN90600006","View Full Record in Web of Science")</f>
        <v>View Full Record in Web of Science</v>
      </c>
    </row>
    <row r="251" spans="1:72" x14ac:dyDescent="0.15">
      <c r="A251" t="s">
        <v>72</v>
      </c>
      <c r="B251" t="s">
        <v>2936</v>
      </c>
      <c r="C251" t="s">
        <v>74</v>
      </c>
      <c r="D251" t="s">
        <v>74</v>
      </c>
      <c r="E251" t="s">
        <v>74</v>
      </c>
      <c r="F251" t="s">
        <v>2936</v>
      </c>
      <c r="G251" t="s">
        <v>74</v>
      </c>
      <c r="H251" t="s">
        <v>74</v>
      </c>
      <c r="I251" t="s">
        <v>2937</v>
      </c>
      <c r="J251" t="s">
        <v>823</v>
      </c>
      <c r="K251" t="s">
        <v>74</v>
      </c>
      <c r="L251" t="s">
        <v>74</v>
      </c>
      <c r="M251" t="s">
        <v>77</v>
      </c>
      <c r="N251" t="s">
        <v>334</v>
      </c>
      <c r="O251" t="s">
        <v>74</v>
      </c>
      <c r="P251" t="s">
        <v>74</v>
      </c>
      <c r="Q251" t="s">
        <v>74</v>
      </c>
      <c r="R251" t="s">
        <v>74</v>
      </c>
      <c r="S251" t="s">
        <v>74</v>
      </c>
      <c r="T251" t="s">
        <v>74</v>
      </c>
      <c r="U251" t="s">
        <v>74</v>
      </c>
      <c r="V251" t="s">
        <v>2938</v>
      </c>
      <c r="W251" t="s">
        <v>2939</v>
      </c>
      <c r="X251" t="s">
        <v>2940</v>
      </c>
      <c r="Y251" t="s">
        <v>74</v>
      </c>
      <c r="Z251" t="s">
        <v>74</v>
      </c>
      <c r="AA251" t="s">
        <v>74</v>
      </c>
      <c r="AB251" t="s">
        <v>74</v>
      </c>
      <c r="AC251" t="s">
        <v>74</v>
      </c>
      <c r="AD251" t="s">
        <v>74</v>
      </c>
      <c r="AE251" t="s">
        <v>74</v>
      </c>
      <c r="AF251" t="s">
        <v>74</v>
      </c>
      <c r="AG251">
        <v>4</v>
      </c>
      <c r="AH251">
        <v>3</v>
      </c>
      <c r="AI251">
        <v>3</v>
      </c>
      <c r="AJ251">
        <v>0</v>
      </c>
      <c r="AK251">
        <v>0</v>
      </c>
      <c r="AL251" t="s">
        <v>214</v>
      </c>
      <c r="AM251" t="s">
        <v>215</v>
      </c>
      <c r="AN251" t="s">
        <v>216</v>
      </c>
      <c r="AO251" t="s">
        <v>830</v>
      </c>
      <c r="AP251" t="s">
        <v>74</v>
      </c>
      <c r="AQ251" t="s">
        <v>74</v>
      </c>
      <c r="AR251" t="s">
        <v>831</v>
      </c>
      <c r="AS251" t="s">
        <v>832</v>
      </c>
      <c r="AT251" t="s">
        <v>2641</v>
      </c>
      <c r="AU251">
        <v>1991</v>
      </c>
      <c r="AV251">
        <v>11</v>
      </c>
      <c r="AW251">
        <v>2</v>
      </c>
      <c r="AX251" t="s">
        <v>74</v>
      </c>
      <c r="AY251" t="s">
        <v>74</v>
      </c>
      <c r="AZ251" t="s">
        <v>74</v>
      </c>
      <c r="BA251" t="s">
        <v>74</v>
      </c>
      <c r="BB251">
        <v>135</v>
      </c>
      <c r="BC251">
        <v>137</v>
      </c>
      <c r="BD251" t="s">
        <v>74</v>
      </c>
      <c r="BE251" t="s">
        <v>74</v>
      </c>
      <c r="BF251" t="s">
        <v>74</v>
      </c>
      <c r="BG251" t="s">
        <v>74</v>
      </c>
      <c r="BH251" t="s">
        <v>74</v>
      </c>
      <c r="BI251">
        <v>3</v>
      </c>
      <c r="BJ251" t="s">
        <v>833</v>
      </c>
      <c r="BK251" t="s">
        <v>97</v>
      </c>
      <c r="BL251" t="s">
        <v>438</v>
      </c>
      <c r="BM251" t="s">
        <v>2908</v>
      </c>
      <c r="BN251" t="s">
        <v>74</v>
      </c>
      <c r="BO251" t="s">
        <v>74</v>
      </c>
      <c r="BP251" t="s">
        <v>74</v>
      </c>
      <c r="BQ251" t="s">
        <v>74</v>
      </c>
      <c r="BR251" t="s">
        <v>100</v>
      </c>
      <c r="BS251" t="s">
        <v>2941</v>
      </c>
      <c r="BT251" t="str">
        <f>HYPERLINK("https%3A%2F%2Fwww.webofscience.com%2Fwos%2Fwoscc%2Ffull-record%2FWOS:A1991FN90600007","View Full Record in Web of Science")</f>
        <v>View Full Record in Web of Science</v>
      </c>
    </row>
    <row r="252" spans="1:72" x14ac:dyDescent="0.15">
      <c r="A252" t="s">
        <v>72</v>
      </c>
      <c r="B252" t="s">
        <v>2942</v>
      </c>
      <c r="C252" t="s">
        <v>74</v>
      </c>
      <c r="D252" t="s">
        <v>74</v>
      </c>
      <c r="E252" t="s">
        <v>74</v>
      </c>
      <c r="F252" t="s">
        <v>2942</v>
      </c>
      <c r="G252" t="s">
        <v>74</v>
      </c>
      <c r="H252" t="s">
        <v>74</v>
      </c>
      <c r="I252" t="s">
        <v>2943</v>
      </c>
      <c r="J252" t="s">
        <v>1367</v>
      </c>
      <c r="K252" t="s">
        <v>74</v>
      </c>
      <c r="L252" t="s">
        <v>74</v>
      </c>
      <c r="M252" t="s">
        <v>77</v>
      </c>
      <c r="N252" t="s">
        <v>78</v>
      </c>
      <c r="O252" t="s">
        <v>74</v>
      </c>
      <c r="P252" t="s">
        <v>74</v>
      </c>
      <c r="Q252" t="s">
        <v>74</v>
      </c>
      <c r="R252" t="s">
        <v>74</v>
      </c>
      <c r="S252" t="s">
        <v>74</v>
      </c>
      <c r="T252" t="s">
        <v>74</v>
      </c>
      <c r="U252" t="s">
        <v>2944</v>
      </c>
      <c r="V252" t="s">
        <v>2945</v>
      </c>
      <c r="W252" t="s">
        <v>74</v>
      </c>
      <c r="X252" t="s">
        <v>74</v>
      </c>
      <c r="Y252" t="s">
        <v>2946</v>
      </c>
      <c r="Z252" t="s">
        <v>74</v>
      </c>
      <c r="AA252" t="s">
        <v>74</v>
      </c>
      <c r="AB252" t="s">
        <v>74</v>
      </c>
      <c r="AC252" t="s">
        <v>74</v>
      </c>
      <c r="AD252" t="s">
        <v>74</v>
      </c>
      <c r="AE252" t="s">
        <v>74</v>
      </c>
      <c r="AF252" t="s">
        <v>74</v>
      </c>
      <c r="AG252">
        <v>145</v>
      </c>
      <c r="AH252">
        <v>137</v>
      </c>
      <c r="AI252">
        <v>146</v>
      </c>
      <c r="AJ252">
        <v>2</v>
      </c>
      <c r="AK252">
        <v>35</v>
      </c>
      <c r="AL252" t="s">
        <v>86</v>
      </c>
      <c r="AM252" t="s">
        <v>87</v>
      </c>
      <c r="AN252" t="s">
        <v>493</v>
      </c>
      <c r="AO252" t="s">
        <v>1371</v>
      </c>
      <c r="AP252" t="s">
        <v>74</v>
      </c>
      <c r="AQ252" t="s">
        <v>74</v>
      </c>
      <c r="AR252" t="s">
        <v>1372</v>
      </c>
      <c r="AS252" t="s">
        <v>1373</v>
      </c>
      <c r="AT252" t="s">
        <v>2641</v>
      </c>
      <c r="AU252">
        <v>1991</v>
      </c>
      <c r="AV252">
        <v>29</v>
      </c>
      <c r="AW252">
        <v>2</v>
      </c>
      <c r="AX252" t="s">
        <v>74</v>
      </c>
      <c r="AY252" t="s">
        <v>74</v>
      </c>
      <c r="AZ252" t="s">
        <v>74</v>
      </c>
      <c r="BA252" t="s">
        <v>74</v>
      </c>
      <c r="BB252">
        <v>141</v>
      </c>
      <c r="BC252">
        <v>158</v>
      </c>
      <c r="BD252" t="s">
        <v>74</v>
      </c>
      <c r="BE252" t="s">
        <v>2947</v>
      </c>
      <c r="BF252" t="str">
        <f>HYPERLINK("http://dx.doi.org/10.1029/91RG00072","http://dx.doi.org/10.1029/91RG00072")</f>
        <v>http://dx.doi.org/10.1029/91RG00072</v>
      </c>
      <c r="BG252" t="s">
        <v>74</v>
      </c>
      <c r="BH252" t="s">
        <v>74</v>
      </c>
      <c r="BI252">
        <v>18</v>
      </c>
      <c r="BJ252" t="s">
        <v>170</v>
      </c>
      <c r="BK252" t="s">
        <v>97</v>
      </c>
      <c r="BL252" t="s">
        <v>170</v>
      </c>
      <c r="BM252" t="s">
        <v>2948</v>
      </c>
      <c r="BN252" t="s">
        <v>74</v>
      </c>
      <c r="BO252" t="s">
        <v>74</v>
      </c>
      <c r="BP252" t="s">
        <v>74</v>
      </c>
      <c r="BQ252" t="s">
        <v>74</v>
      </c>
      <c r="BR252" t="s">
        <v>100</v>
      </c>
      <c r="BS252" t="s">
        <v>2949</v>
      </c>
      <c r="BT252" t="str">
        <f>HYPERLINK("https%3A%2F%2Fwww.webofscience.com%2Fwos%2Fwoscc%2Ffull-record%2FWOS:A1991FL55900002","View Full Record in Web of Science")</f>
        <v>View Full Record in Web of Science</v>
      </c>
    </row>
    <row r="253" spans="1:72" x14ac:dyDescent="0.15">
      <c r="A253" t="s">
        <v>72</v>
      </c>
      <c r="B253" t="s">
        <v>2950</v>
      </c>
      <c r="C253" t="s">
        <v>74</v>
      </c>
      <c r="D253" t="s">
        <v>74</v>
      </c>
      <c r="E253" t="s">
        <v>74</v>
      </c>
      <c r="F253" t="s">
        <v>2950</v>
      </c>
      <c r="G253" t="s">
        <v>74</v>
      </c>
      <c r="H253" t="s">
        <v>74</v>
      </c>
      <c r="I253" t="s">
        <v>2951</v>
      </c>
      <c r="J253" t="s">
        <v>2952</v>
      </c>
      <c r="K253" t="s">
        <v>74</v>
      </c>
      <c r="L253" t="s">
        <v>74</v>
      </c>
      <c r="M253" t="s">
        <v>77</v>
      </c>
      <c r="N253" t="s">
        <v>78</v>
      </c>
      <c r="O253" t="s">
        <v>74</v>
      </c>
      <c r="P253" t="s">
        <v>74</v>
      </c>
      <c r="Q253" t="s">
        <v>74</v>
      </c>
      <c r="R253" t="s">
        <v>74</v>
      </c>
      <c r="S253" t="s">
        <v>74</v>
      </c>
      <c r="T253" t="s">
        <v>74</v>
      </c>
      <c r="U253" t="s">
        <v>2953</v>
      </c>
      <c r="V253" t="s">
        <v>2954</v>
      </c>
      <c r="W253" t="s">
        <v>2955</v>
      </c>
      <c r="X253" t="s">
        <v>2956</v>
      </c>
      <c r="Y253" t="s">
        <v>74</v>
      </c>
      <c r="Z253" t="s">
        <v>74</v>
      </c>
      <c r="AA253" t="s">
        <v>2957</v>
      </c>
      <c r="AB253" t="s">
        <v>2958</v>
      </c>
      <c r="AC253" t="s">
        <v>74</v>
      </c>
      <c r="AD253" t="s">
        <v>74</v>
      </c>
      <c r="AE253" t="s">
        <v>74</v>
      </c>
      <c r="AF253" t="s">
        <v>74</v>
      </c>
      <c r="AG253">
        <v>46</v>
      </c>
      <c r="AH253">
        <v>31</v>
      </c>
      <c r="AI253">
        <v>37</v>
      </c>
      <c r="AJ253">
        <v>0</v>
      </c>
      <c r="AK253">
        <v>8</v>
      </c>
      <c r="AL253" t="s">
        <v>715</v>
      </c>
      <c r="AM253" t="s">
        <v>716</v>
      </c>
      <c r="AN253" t="s">
        <v>717</v>
      </c>
      <c r="AO253" t="s">
        <v>2959</v>
      </c>
      <c r="AP253" t="s">
        <v>74</v>
      </c>
      <c r="AQ253" t="s">
        <v>74</v>
      </c>
      <c r="AR253" t="s">
        <v>2960</v>
      </c>
      <c r="AS253" t="s">
        <v>2961</v>
      </c>
      <c r="AT253" t="s">
        <v>2641</v>
      </c>
      <c r="AU253">
        <v>1991</v>
      </c>
      <c r="AV253">
        <v>71</v>
      </c>
      <c r="AW253" t="s">
        <v>2532</v>
      </c>
      <c r="AX253" t="s">
        <v>74</v>
      </c>
      <c r="AY253" t="s">
        <v>74</v>
      </c>
      <c r="AZ253" t="s">
        <v>74</v>
      </c>
      <c r="BA253" t="s">
        <v>74</v>
      </c>
      <c r="BB253">
        <v>137</v>
      </c>
      <c r="BC253">
        <v>150</v>
      </c>
      <c r="BD253" t="s">
        <v>74</v>
      </c>
      <c r="BE253" t="s">
        <v>2962</v>
      </c>
      <c r="BF253" t="str">
        <f>HYPERLINK("http://dx.doi.org/10.1016/0037-0738(91)90098-X","http://dx.doi.org/10.1016/0037-0738(91)90098-X")</f>
        <v>http://dx.doi.org/10.1016/0037-0738(91)90098-X</v>
      </c>
      <c r="BG253" t="s">
        <v>74</v>
      </c>
      <c r="BH253" t="s">
        <v>74</v>
      </c>
      <c r="BI253">
        <v>14</v>
      </c>
      <c r="BJ253" t="s">
        <v>381</v>
      </c>
      <c r="BK253" t="s">
        <v>97</v>
      </c>
      <c r="BL253" t="s">
        <v>381</v>
      </c>
      <c r="BM253" t="s">
        <v>2963</v>
      </c>
      <c r="BN253" t="s">
        <v>74</v>
      </c>
      <c r="BO253" t="s">
        <v>74</v>
      </c>
      <c r="BP253" t="s">
        <v>74</v>
      </c>
      <c r="BQ253" t="s">
        <v>74</v>
      </c>
      <c r="BR253" t="s">
        <v>100</v>
      </c>
      <c r="BS253" t="s">
        <v>2964</v>
      </c>
      <c r="BT253" t="str">
        <f>HYPERLINK("https%3A%2F%2Fwww.webofscience.com%2Fwos%2Fwoscc%2Ffull-record%2FWOS:A1991FU26100003","View Full Record in Web of Science")</f>
        <v>View Full Record in Web of Science</v>
      </c>
    </row>
    <row r="254" spans="1:72" x14ac:dyDescent="0.15">
      <c r="A254" t="s">
        <v>72</v>
      </c>
      <c r="B254" t="s">
        <v>2965</v>
      </c>
      <c r="C254" t="s">
        <v>74</v>
      </c>
      <c r="D254" t="s">
        <v>74</v>
      </c>
      <c r="E254" t="s">
        <v>74</v>
      </c>
      <c r="F254" t="s">
        <v>2965</v>
      </c>
      <c r="G254" t="s">
        <v>74</v>
      </c>
      <c r="H254" t="s">
        <v>74</v>
      </c>
      <c r="I254" t="s">
        <v>2966</v>
      </c>
      <c r="J254" t="s">
        <v>2967</v>
      </c>
      <c r="K254" t="s">
        <v>74</v>
      </c>
      <c r="L254" t="s">
        <v>74</v>
      </c>
      <c r="M254" t="s">
        <v>77</v>
      </c>
      <c r="N254" t="s">
        <v>177</v>
      </c>
      <c r="O254" t="s">
        <v>74</v>
      </c>
      <c r="P254" t="s">
        <v>74</v>
      </c>
      <c r="Q254" t="s">
        <v>74</v>
      </c>
      <c r="R254" t="s">
        <v>74</v>
      </c>
      <c r="S254" t="s">
        <v>74</v>
      </c>
      <c r="T254" t="s">
        <v>74</v>
      </c>
      <c r="U254" t="s">
        <v>74</v>
      </c>
      <c r="V254" t="s">
        <v>74</v>
      </c>
      <c r="W254" t="s">
        <v>2968</v>
      </c>
      <c r="X254" t="s">
        <v>2969</v>
      </c>
      <c r="Y254" t="s">
        <v>2970</v>
      </c>
      <c r="Z254" t="s">
        <v>74</v>
      </c>
      <c r="AA254" t="s">
        <v>74</v>
      </c>
      <c r="AB254" t="s">
        <v>74</v>
      </c>
      <c r="AC254" t="s">
        <v>74</v>
      </c>
      <c r="AD254" t="s">
        <v>74</v>
      </c>
      <c r="AE254" t="s">
        <v>74</v>
      </c>
      <c r="AF254" t="s">
        <v>74</v>
      </c>
      <c r="AG254">
        <v>0</v>
      </c>
      <c r="AH254">
        <v>4</v>
      </c>
      <c r="AI254">
        <v>4</v>
      </c>
      <c r="AJ254">
        <v>0</v>
      </c>
      <c r="AK254">
        <v>5</v>
      </c>
      <c r="AL254" t="s">
        <v>2971</v>
      </c>
      <c r="AM254" t="s">
        <v>249</v>
      </c>
      <c r="AN254" t="s">
        <v>2972</v>
      </c>
      <c r="AO254" t="s">
        <v>2973</v>
      </c>
      <c r="AP254" t="s">
        <v>74</v>
      </c>
      <c r="AQ254" t="s">
        <v>74</v>
      </c>
      <c r="AR254" t="s">
        <v>2974</v>
      </c>
      <c r="AS254" t="s">
        <v>2975</v>
      </c>
      <c r="AT254" t="s">
        <v>2641</v>
      </c>
      <c r="AU254">
        <v>1991</v>
      </c>
      <c r="AV254">
        <v>6</v>
      </c>
      <c r="AW254">
        <v>5</v>
      </c>
      <c r="AX254" t="s">
        <v>74</v>
      </c>
      <c r="AY254" t="s">
        <v>74</v>
      </c>
      <c r="AZ254" t="s">
        <v>74</v>
      </c>
      <c r="BA254" t="s">
        <v>74</v>
      </c>
      <c r="BB254">
        <v>144</v>
      </c>
      <c r="BC254">
        <v>145</v>
      </c>
      <c r="BD254" t="s">
        <v>74</v>
      </c>
      <c r="BE254" t="s">
        <v>2976</v>
      </c>
      <c r="BF254" t="str">
        <f>HYPERLINK("http://dx.doi.org/10.1016/0169-5347(91)90054-2","http://dx.doi.org/10.1016/0169-5347(91)90054-2")</f>
        <v>http://dx.doi.org/10.1016/0169-5347(91)90054-2</v>
      </c>
      <c r="BG254" t="s">
        <v>74</v>
      </c>
      <c r="BH254" t="s">
        <v>74</v>
      </c>
      <c r="BI254">
        <v>2</v>
      </c>
      <c r="BJ254" t="s">
        <v>2977</v>
      </c>
      <c r="BK254" t="s">
        <v>145</v>
      </c>
      <c r="BL254" t="s">
        <v>2978</v>
      </c>
      <c r="BM254" t="s">
        <v>2979</v>
      </c>
      <c r="BN254" t="s">
        <v>74</v>
      </c>
      <c r="BO254" t="s">
        <v>74</v>
      </c>
      <c r="BP254" t="s">
        <v>74</v>
      </c>
      <c r="BQ254" t="s">
        <v>74</v>
      </c>
      <c r="BR254" t="s">
        <v>100</v>
      </c>
      <c r="BS254" t="s">
        <v>2980</v>
      </c>
      <c r="BT254" t="str">
        <f>HYPERLINK("https%3A%2F%2Fwww.webofscience.com%2Fwos%2Fwoscc%2Ffull-record%2FWOS:A1991FH69500003","View Full Record in Web of Science")</f>
        <v>View Full Record in Web of Science</v>
      </c>
    </row>
    <row r="255" spans="1:72" x14ac:dyDescent="0.15">
      <c r="A255" t="s">
        <v>72</v>
      </c>
      <c r="B255" t="s">
        <v>885</v>
      </c>
      <c r="C255" t="s">
        <v>74</v>
      </c>
      <c r="D255" t="s">
        <v>74</v>
      </c>
      <c r="E255" t="s">
        <v>74</v>
      </c>
      <c r="F255" t="s">
        <v>885</v>
      </c>
      <c r="G255" t="s">
        <v>74</v>
      </c>
      <c r="H255" t="s">
        <v>74</v>
      </c>
      <c r="I255" t="s">
        <v>2981</v>
      </c>
      <c r="J255" t="s">
        <v>176</v>
      </c>
      <c r="K255" t="s">
        <v>74</v>
      </c>
      <c r="L255" t="s">
        <v>74</v>
      </c>
      <c r="M255" t="s">
        <v>77</v>
      </c>
      <c r="N255" t="s">
        <v>177</v>
      </c>
      <c r="O255" t="s">
        <v>74</v>
      </c>
      <c r="P255" t="s">
        <v>74</v>
      </c>
      <c r="Q255" t="s">
        <v>74</v>
      </c>
      <c r="R255" t="s">
        <v>74</v>
      </c>
      <c r="S255" t="s">
        <v>74</v>
      </c>
      <c r="T255" t="s">
        <v>74</v>
      </c>
      <c r="U255" t="s">
        <v>74</v>
      </c>
      <c r="V255" t="s">
        <v>74</v>
      </c>
      <c r="W255" t="s">
        <v>74</v>
      </c>
      <c r="X255" t="s">
        <v>74</v>
      </c>
      <c r="Y255" t="s">
        <v>74</v>
      </c>
      <c r="Z255" t="s">
        <v>74</v>
      </c>
      <c r="AA255" t="s">
        <v>74</v>
      </c>
      <c r="AB255" t="s">
        <v>74</v>
      </c>
      <c r="AC255" t="s">
        <v>74</v>
      </c>
      <c r="AD255" t="s">
        <v>74</v>
      </c>
      <c r="AE255" t="s">
        <v>74</v>
      </c>
      <c r="AF255" t="s">
        <v>74</v>
      </c>
      <c r="AG255">
        <v>0</v>
      </c>
      <c r="AH255">
        <v>0</v>
      </c>
      <c r="AI255">
        <v>0</v>
      </c>
      <c r="AJ255">
        <v>0</v>
      </c>
      <c r="AK255">
        <v>0</v>
      </c>
      <c r="AL255" t="s">
        <v>178</v>
      </c>
      <c r="AM255" t="s">
        <v>179</v>
      </c>
      <c r="AN255" t="s">
        <v>180</v>
      </c>
      <c r="AO255" t="s">
        <v>181</v>
      </c>
      <c r="AP255" t="s">
        <v>74</v>
      </c>
      <c r="AQ255" t="s">
        <v>74</v>
      </c>
      <c r="AR255" t="s">
        <v>182</v>
      </c>
      <c r="AS255" t="s">
        <v>183</v>
      </c>
      <c r="AT255" t="s">
        <v>2982</v>
      </c>
      <c r="AU255">
        <v>1991</v>
      </c>
      <c r="AV255">
        <v>130</v>
      </c>
      <c r="AW255">
        <v>1766</v>
      </c>
      <c r="AX255" t="s">
        <v>74</v>
      </c>
      <c r="AY255" t="s">
        <v>74</v>
      </c>
      <c r="AZ255" t="s">
        <v>74</v>
      </c>
      <c r="BA255" t="s">
        <v>74</v>
      </c>
      <c r="BB255">
        <v>16</v>
      </c>
      <c r="BC255">
        <v>16</v>
      </c>
      <c r="BD255" t="s">
        <v>74</v>
      </c>
      <c r="BE255" t="s">
        <v>74</v>
      </c>
      <c r="BF255" t="s">
        <v>74</v>
      </c>
      <c r="BG255" t="s">
        <v>74</v>
      </c>
      <c r="BH255" t="s">
        <v>74</v>
      </c>
      <c r="BI255">
        <v>1</v>
      </c>
      <c r="BJ255" t="s">
        <v>117</v>
      </c>
      <c r="BK255" t="s">
        <v>97</v>
      </c>
      <c r="BL255" t="s">
        <v>118</v>
      </c>
      <c r="BM255" t="s">
        <v>2983</v>
      </c>
      <c r="BN255" t="s">
        <v>74</v>
      </c>
      <c r="BO255" t="s">
        <v>74</v>
      </c>
      <c r="BP255" t="s">
        <v>74</v>
      </c>
      <c r="BQ255" t="s">
        <v>74</v>
      </c>
      <c r="BR255" t="s">
        <v>100</v>
      </c>
      <c r="BS255" t="s">
        <v>2984</v>
      </c>
      <c r="BT255" t="str">
        <f>HYPERLINK("https%3A%2F%2Fwww.webofscience.com%2Fwos%2Fwoscc%2Ffull-record%2FWOS:A1991FJ21900017","View Full Record in Web of Science")</f>
        <v>View Full Record in Web of Science</v>
      </c>
    </row>
    <row r="256" spans="1:72" x14ac:dyDescent="0.15">
      <c r="A256" t="s">
        <v>72</v>
      </c>
      <c r="B256" t="s">
        <v>2985</v>
      </c>
      <c r="C256" t="s">
        <v>74</v>
      </c>
      <c r="D256" t="s">
        <v>74</v>
      </c>
      <c r="E256" t="s">
        <v>74</v>
      </c>
      <c r="F256" t="s">
        <v>2985</v>
      </c>
      <c r="G256" t="s">
        <v>74</v>
      </c>
      <c r="H256" t="s">
        <v>74</v>
      </c>
      <c r="I256" t="s">
        <v>2986</v>
      </c>
      <c r="J256" t="s">
        <v>76</v>
      </c>
      <c r="K256" t="s">
        <v>74</v>
      </c>
      <c r="L256" t="s">
        <v>74</v>
      </c>
      <c r="M256" t="s">
        <v>77</v>
      </c>
      <c r="N256" t="s">
        <v>78</v>
      </c>
      <c r="O256" t="s">
        <v>74</v>
      </c>
      <c r="P256" t="s">
        <v>74</v>
      </c>
      <c r="Q256" t="s">
        <v>74</v>
      </c>
      <c r="R256" t="s">
        <v>74</v>
      </c>
      <c r="S256" t="s">
        <v>74</v>
      </c>
      <c r="T256" t="s">
        <v>74</v>
      </c>
      <c r="U256" t="s">
        <v>2987</v>
      </c>
      <c r="V256" t="s">
        <v>2988</v>
      </c>
      <c r="W256" t="s">
        <v>2989</v>
      </c>
      <c r="X256" t="s">
        <v>2990</v>
      </c>
      <c r="Y256" t="s">
        <v>2991</v>
      </c>
      <c r="Z256" t="s">
        <v>74</v>
      </c>
      <c r="AA256" t="s">
        <v>2992</v>
      </c>
      <c r="AB256" t="s">
        <v>2993</v>
      </c>
      <c r="AC256" t="s">
        <v>74</v>
      </c>
      <c r="AD256" t="s">
        <v>74</v>
      </c>
      <c r="AE256" t="s">
        <v>74</v>
      </c>
      <c r="AF256" t="s">
        <v>74</v>
      </c>
      <c r="AG256">
        <v>36</v>
      </c>
      <c r="AH256">
        <v>66</v>
      </c>
      <c r="AI256">
        <v>75</v>
      </c>
      <c r="AJ256">
        <v>1</v>
      </c>
      <c r="AK256">
        <v>10</v>
      </c>
      <c r="AL256" t="s">
        <v>86</v>
      </c>
      <c r="AM256" t="s">
        <v>87</v>
      </c>
      <c r="AN256" t="s">
        <v>88</v>
      </c>
      <c r="AO256" t="s">
        <v>89</v>
      </c>
      <c r="AP256" t="s">
        <v>74</v>
      </c>
      <c r="AQ256" t="s">
        <v>74</v>
      </c>
      <c r="AR256" t="s">
        <v>91</v>
      </c>
      <c r="AS256" t="s">
        <v>92</v>
      </c>
      <c r="AT256" t="s">
        <v>2994</v>
      </c>
      <c r="AU256">
        <v>1991</v>
      </c>
      <c r="AV256">
        <v>96</v>
      </c>
      <c r="AW256" t="s">
        <v>2995</v>
      </c>
      <c r="AX256" t="s">
        <v>74</v>
      </c>
      <c r="AY256" t="s">
        <v>74</v>
      </c>
      <c r="AZ256" t="s">
        <v>74</v>
      </c>
      <c r="BA256" t="s">
        <v>74</v>
      </c>
      <c r="BB256">
        <v>7495</v>
      </c>
      <c r="BC256">
        <v>7507</v>
      </c>
      <c r="BD256" t="s">
        <v>74</v>
      </c>
      <c r="BE256" t="s">
        <v>2996</v>
      </c>
      <c r="BF256" t="str">
        <f>HYPERLINK("http://dx.doi.org/10.1029/90JD02663","http://dx.doi.org/10.1029/90JD02663")</f>
        <v>http://dx.doi.org/10.1029/90JD02663</v>
      </c>
      <c r="BG256" t="s">
        <v>74</v>
      </c>
      <c r="BH256" t="s">
        <v>74</v>
      </c>
      <c r="BI256">
        <v>13</v>
      </c>
      <c r="BJ256" t="s">
        <v>96</v>
      </c>
      <c r="BK256" t="s">
        <v>97</v>
      </c>
      <c r="BL256" t="s">
        <v>96</v>
      </c>
      <c r="BM256" t="s">
        <v>2997</v>
      </c>
      <c r="BN256" t="s">
        <v>74</v>
      </c>
      <c r="BO256" t="s">
        <v>74</v>
      </c>
      <c r="BP256" t="s">
        <v>74</v>
      </c>
      <c r="BQ256" t="s">
        <v>74</v>
      </c>
      <c r="BR256" t="s">
        <v>100</v>
      </c>
      <c r="BS256" t="s">
        <v>2998</v>
      </c>
      <c r="BT256" t="str">
        <f>HYPERLINK("https%3A%2F%2Fwww.webofscience.com%2Fwos%2Fwoscc%2Ffull-record%2FWOS:A1991FJ45500015","View Full Record in Web of Science")</f>
        <v>View Full Record in Web of Science</v>
      </c>
    </row>
    <row r="257" spans="1:72" x14ac:dyDescent="0.15">
      <c r="A257" t="s">
        <v>72</v>
      </c>
      <c r="B257" t="s">
        <v>2999</v>
      </c>
      <c r="C257" t="s">
        <v>74</v>
      </c>
      <c r="D257" t="s">
        <v>74</v>
      </c>
      <c r="E257" t="s">
        <v>74</v>
      </c>
      <c r="F257" t="s">
        <v>2999</v>
      </c>
      <c r="G257" t="s">
        <v>74</v>
      </c>
      <c r="H257" t="s">
        <v>74</v>
      </c>
      <c r="I257" t="s">
        <v>3000</v>
      </c>
      <c r="J257" t="s">
        <v>76</v>
      </c>
      <c r="K257" t="s">
        <v>74</v>
      </c>
      <c r="L257" t="s">
        <v>74</v>
      </c>
      <c r="M257" t="s">
        <v>77</v>
      </c>
      <c r="N257" t="s">
        <v>78</v>
      </c>
      <c r="O257" t="s">
        <v>74</v>
      </c>
      <c r="P257" t="s">
        <v>74</v>
      </c>
      <c r="Q257" t="s">
        <v>74</v>
      </c>
      <c r="R257" t="s">
        <v>74</v>
      </c>
      <c r="S257" t="s">
        <v>74</v>
      </c>
      <c r="T257" t="s">
        <v>74</v>
      </c>
      <c r="U257" t="s">
        <v>74</v>
      </c>
      <c r="V257" t="s">
        <v>3001</v>
      </c>
      <c r="W257" t="s">
        <v>3002</v>
      </c>
      <c r="X257" t="s">
        <v>74</v>
      </c>
      <c r="Y257" t="s">
        <v>3003</v>
      </c>
      <c r="Z257" t="s">
        <v>74</v>
      </c>
      <c r="AA257" t="s">
        <v>3004</v>
      </c>
      <c r="AB257" t="s">
        <v>3005</v>
      </c>
      <c r="AC257" t="s">
        <v>74</v>
      </c>
      <c r="AD257" t="s">
        <v>74</v>
      </c>
      <c r="AE257" t="s">
        <v>74</v>
      </c>
      <c r="AF257" t="s">
        <v>74</v>
      </c>
      <c r="AG257">
        <v>21</v>
      </c>
      <c r="AH257">
        <v>125</v>
      </c>
      <c r="AI257">
        <v>128</v>
      </c>
      <c r="AJ257">
        <v>1</v>
      </c>
      <c r="AK257">
        <v>3</v>
      </c>
      <c r="AL257" t="s">
        <v>86</v>
      </c>
      <c r="AM257" t="s">
        <v>87</v>
      </c>
      <c r="AN257" t="s">
        <v>88</v>
      </c>
      <c r="AO257" t="s">
        <v>89</v>
      </c>
      <c r="AP257" t="s">
        <v>74</v>
      </c>
      <c r="AQ257" t="s">
        <v>74</v>
      </c>
      <c r="AR257" t="s">
        <v>91</v>
      </c>
      <c r="AS257" t="s">
        <v>92</v>
      </c>
      <c r="AT257" t="s">
        <v>2994</v>
      </c>
      <c r="AU257">
        <v>1991</v>
      </c>
      <c r="AV257">
        <v>96</v>
      </c>
      <c r="AW257" t="s">
        <v>2995</v>
      </c>
      <c r="AX257" t="s">
        <v>74</v>
      </c>
      <c r="AY257" t="s">
        <v>74</v>
      </c>
      <c r="AZ257" t="s">
        <v>74</v>
      </c>
      <c r="BA257" t="s">
        <v>74</v>
      </c>
      <c r="BB257">
        <v>7531</v>
      </c>
      <c r="BC257">
        <v>7545</v>
      </c>
      <c r="BD257" t="s">
        <v>74</v>
      </c>
      <c r="BE257" t="s">
        <v>3006</v>
      </c>
      <c r="BF257" t="str">
        <f>HYPERLINK("http://dx.doi.org/10.1029/90JD02662","http://dx.doi.org/10.1029/90JD02662")</f>
        <v>http://dx.doi.org/10.1029/90JD02662</v>
      </c>
      <c r="BG257" t="s">
        <v>74</v>
      </c>
      <c r="BH257" t="s">
        <v>74</v>
      </c>
      <c r="BI257">
        <v>15</v>
      </c>
      <c r="BJ257" t="s">
        <v>96</v>
      </c>
      <c r="BK257" t="s">
        <v>97</v>
      </c>
      <c r="BL257" t="s">
        <v>96</v>
      </c>
      <c r="BM257" t="s">
        <v>2997</v>
      </c>
      <c r="BN257" t="s">
        <v>74</v>
      </c>
      <c r="BO257" t="s">
        <v>74</v>
      </c>
      <c r="BP257" t="s">
        <v>74</v>
      </c>
      <c r="BQ257" t="s">
        <v>74</v>
      </c>
      <c r="BR257" t="s">
        <v>100</v>
      </c>
      <c r="BS257" t="s">
        <v>3007</v>
      </c>
      <c r="BT257" t="str">
        <f>HYPERLINK("https%3A%2F%2Fwww.webofscience.com%2Fwos%2Fwoscc%2Ffull-record%2FWOS:A1991FJ45500018","View Full Record in Web of Science")</f>
        <v>View Full Record in Web of Science</v>
      </c>
    </row>
    <row r="258" spans="1:72" x14ac:dyDescent="0.15">
      <c r="A258" t="s">
        <v>72</v>
      </c>
      <c r="B258" t="s">
        <v>3008</v>
      </c>
      <c r="C258" t="s">
        <v>74</v>
      </c>
      <c r="D258" t="s">
        <v>74</v>
      </c>
      <c r="E258" t="s">
        <v>74</v>
      </c>
      <c r="F258" t="s">
        <v>3008</v>
      </c>
      <c r="G258" t="s">
        <v>74</v>
      </c>
      <c r="H258" t="s">
        <v>74</v>
      </c>
      <c r="I258" t="s">
        <v>3009</v>
      </c>
      <c r="J258" t="s">
        <v>176</v>
      </c>
      <c r="K258" t="s">
        <v>74</v>
      </c>
      <c r="L258" t="s">
        <v>74</v>
      </c>
      <c r="M258" t="s">
        <v>77</v>
      </c>
      <c r="N258" t="s">
        <v>1491</v>
      </c>
      <c r="O258" t="s">
        <v>74</v>
      </c>
      <c r="P258" t="s">
        <v>74</v>
      </c>
      <c r="Q258" t="s">
        <v>74</v>
      </c>
      <c r="R258" t="s">
        <v>74</v>
      </c>
      <c r="S258" t="s">
        <v>74</v>
      </c>
      <c r="T258" t="s">
        <v>74</v>
      </c>
      <c r="U258" t="s">
        <v>74</v>
      </c>
      <c r="V258" t="s">
        <v>74</v>
      </c>
      <c r="W258" t="s">
        <v>74</v>
      </c>
      <c r="X258" t="s">
        <v>74</v>
      </c>
      <c r="Y258" t="s">
        <v>3010</v>
      </c>
      <c r="Z258" t="s">
        <v>74</v>
      </c>
      <c r="AA258" t="s">
        <v>74</v>
      </c>
      <c r="AB258" t="s">
        <v>74</v>
      </c>
      <c r="AC258" t="s">
        <v>74</v>
      </c>
      <c r="AD258" t="s">
        <v>74</v>
      </c>
      <c r="AE258" t="s">
        <v>74</v>
      </c>
      <c r="AF258" t="s">
        <v>74</v>
      </c>
      <c r="AG258">
        <v>1</v>
      </c>
      <c r="AH258">
        <v>0</v>
      </c>
      <c r="AI258">
        <v>0</v>
      </c>
      <c r="AJ258">
        <v>0</v>
      </c>
      <c r="AK258">
        <v>0</v>
      </c>
      <c r="AL258" t="s">
        <v>178</v>
      </c>
      <c r="AM258" t="s">
        <v>179</v>
      </c>
      <c r="AN258" t="s">
        <v>180</v>
      </c>
      <c r="AO258" t="s">
        <v>181</v>
      </c>
      <c r="AP258" t="s">
        <v>74</v>
      </c>
      <c r="AQ258" t="s">
        <v>74</v>
      </c>
      <c r="AR258" t="s">
        <v>182</v>
      </c>
      <c r="AS258" t="s">
        <v>183</v>
      </c>
      <c r="AT258" t="s">
        <v>2994</v>
      </c>
      <c r="AU258">
        <v>1991</v>
      </c>
      <c r="AV258">
        <v>130</v>
      </c>
      <c r="AW258">
        <v>1765</v>
      </c>
      <c r="AX258" t="s">
        <v>74</v>
      </c>
      <c r="AY258" t="s">
        <v>74</v>
      </c>
      <c r="AZ258" t="s">
        <v>74</v>
      </c>
      <c r="BA258" t="s">
        <v>74</v>
      </c>
      <c r="BB258">
        <v>2</v>
      </c>
      <c r="BC258">
        <v>2</v>
      </c>
      <c r="BD258" t="s">
        <v>74</v>
      </c>
      <c r="BE258" t="s">
        <v>74</v>
      </c>
      <c r="BF258" t="s">
        <v>74</v>
      </c>
      <c r="BG258" t="s">
        <v>74</v>
      </c>
      <c r="BH258" t="s">
        <v>74</v>
      </c>
      <c r="BI258">
        <v>1</v>
      </c>
      <c r="BJ258" t="s">
        <v>117</v>
      </c>
      <c r="BK258" t="s">
        <v>97</v>
      </c>
      <c r="BL258" t="s">
        <v>118</v>
      </c>
      <c r="BM258" t="s">
        <v>3011</v>
      </c>
      <c r="BN258" t="s">
        <v>74</v>
      </c>
      <c r="BO258" t="s">
        <v>74</v>
      </c>
      <c r="BP258" t="s">
        <v>74</v>
      </c>
      <c r="BQ258" t="s">
        <v>74</v>
      </c>
      <c r="BR258" t="s">
        <v>100</v>
      </c>
      <c r="BS258" t="s">
        <v>3012</v>
      </c>
      <c r="BT258" t="str">
        <f>HYPERLINK("https%3A%2F%2Fwww.webofscience.com%2Fwos%2Fwoscc%2Ffull-record%2FWOS:A1991FH30700001","View Full Record in Web of Science")</f>
        <v>View Full Record in Web of Science</v>
      </c>
    </row>
    <row r="259" spans="1:72" x14ac:dyDescent="0.15">
      <c r="A259" t="s">
        <v>72</v>
      </c>
      <c r="B259" t="s">
        <v>3013</v>
      </c>
      <c r="C259" t="s">
        <v>74</v>
      </c>
      <c r="D259" t="s">
        <v>74</v>
      </c>
      <c r="E259" t="s">
        <v>74</v>
      </c>
      <c r="F259" t="s">
        <v>3013</v>
      </c>
      <c r="G259" t="s">
        <v>74</v>
      </c>
      <c r="H259" t="s">
        <v>74</v>
      </c>
      <c r="I259" t="s">
        <v>3009</v>
      </c>
      <c r="J259" t="s">
        <v>176</v>
      </c>
      <c r="K259" t="s">
        <v>74</v>
      </c>
      <c r="L259" t="s">
        <v>74</v>
      </c>
      <c r="M259" t="s">
        <v>77</v>
      </c>
      <c r="N259" t="s">
        <v>1491</v>
      </c>
      <c r="O259" t="s">
        <v>74</v>
      </c>
      <c r="P259" t="s">
        <v>74</v>
      </c>
      <c r="Q259" t="s">
        <v>74</v>
      </c>
      <c r="R259" t="s">
        <v>74</v>
      </c>
      <c r="S259" t="s">
        <v>74</v>
      </c>
      <c r="T259" t="s">
        <v>74</v>
      </c>
      <c r="U259" t="s">
        <v>74</v>
      </c>
      <c r="V259" t="s">
        <v>74</v>
      </c>
      <c r="W259" t="s">
        <v>74</v>
      </c>
      <c r="X259" t="s">
        <v>74</v>
      </c>
      <c r="Y259" t="s">
        <v>3014</v>
      </c>
      <c r="Z259" t="s">
        <v>74</v>
      </c>
      <c r="AA259" t="s">
        <v>74</v>
      </c>
      <c r="AB259" t="s">
        <v>74</v>
      </c>
      <c r="AC259" t="s">
        <v>74</v>
      </c>
      <c r="AD259" t="s">
        <v>74</v>
      </c>
      <c r="AE259" t="s">
        <v>74</v>
      </c>
      <c r="AF259" t="s">
        <v>74</v>
      </c>
      <c r="AG259">
        <v>1</v>
      </c>
      <c r="AH259">
        <v>0</v>
      </c>
      <c r="AI259">
        <v>0</v>
      </c>
      <c r="AJ259">
        <v>0</v>
      </c>
      <c r="AK259">
        <v>0</v>
      </c>
      <c r="AL259" t="s">
        <v>178</v>
      </c>
      <c r="AM259" t="s">
        <v>179</v>
      </c>
      <c r="AN259" t="s">
        <v>180</v>
      </c>
      <c r="AO259" t="s">
        <v>181</v>
      </c>
      <c r="AP259" t="s">
        <v>74</v>
      </c>
      <c r="AQ259" t="s">
        <v>74</v>
      </c>
      <c r="AR259" t="s">
        <v>182</v>
      </c>
      <c r="AS259" t="s">
        <v>183</v>
      </c>
      <c r="AT259" t="s">
        <v>2994</v>
      </c>
      <c r="AU259">
        <v>1991</v>
      </c>
      <c r="AV259">
        <v>130</v>
      </c>
      <c r="AW259">
        <v>1765</v>
      </c>
      <c r="AX259" t="s">
        <v>74</v>
      </c>
      <c r="AY259" t="s">
        <v>74</v>
      </c>
      <c r="AZ259" t="s">
        <v>74</v>
      </c>
      <c r="BA259" t="s">
        <v>74</v>
      </c>
      <c r="BB259">
        <v>2</v>
      </c>
      <c r="BC259">
        <v>2</v>
      </c>
      <c r="BD259" t="s">
        <v>74</v>
      </c>
      <c r="BE259" t="s">
        <v>74</v>
      </c>
      <c r="BF259" t="s">
        <v>74</v>
      </c>
      <c r="BG259" t="s">
        <v>74</v>
      </c>
      <c r="BH259" t="s">
        <v>74</v>
      </c>
      <c r="BI259">
        <v>1</v>
      </c>
      <c r="BJ259" t="s">
        <v>117</v>
      </c>
      <c r="BK259" t="s">
        <v>97</v>
      </c>
      <c r="BL259" t="s">
        <v>118</v>
      </c>
      <c r="BM259" t="s">
        <v>3011</v>
      </c>
      <c r="BN259" t="s">
        <v>74</v>
      </c>
      <c r="BO259" t="s">
        <v>74</v>
      </c>
      <c r="BP259" t="s">
        <v>74</v>
      </c>
      <c r="BQ259" t="s">
        <v>74</v>
      </c>
      <c r="BR259" t="s">
        <v>100</v>
      </c>
      <c r="BS259" t="s">
        <v>3015</v>
      </c>
      <c r="BT259" t="str">
        <f>HYPERLINK("https%3A%2F%2Fwww.webofscience.com%2Fwos%2Fwoscc%2Ffull-record%2FWOS:A1991FH30700002","View Full Record in Web of Science")</f>
        <v>View Full Record in Web of Science</v>
      </c>
    </row>
    <row r="260" spans="1:72" x14ac:dyDescent="0.15">
      <c r="A260" t="s">
        <v>72</v>
      </c>
      <c r="B260" t="s">
        <v>3016</v>
      </c>
      <c r="C260" t="s">
        <v>74</v>
      </c>
      <c r="D260" t="s">
        <v>74</v>
      </c>
      <c r="E260" t="s">
        <v>74</v>
      </c>
      <c r="F260" t="s">
        <v>3016</v>
      </c>
      <c r="G260" t="s">
        <v>74</v>
      </c>
      <c r="H260" t="s">
        <v>74</v>
      </c>
      <c r="I260" t="s">
        <v>3017</v>
      </c>
      <c r="J260" t="s">
        <v>104</v>
      </c>
      <c r="K260" t="s">
        <v>74</v>
      </c>
      <c r="L260" t="s">
        <v>74</v>
      </c>
      <c r="M260" t="s">
        <v>77</v>
      </c>
      <c r="N260" t="s">
        <v>78</v>
      </c>
      <c r="O260" t="s">
        <v>74</v>
      </c>
      <c r="P260" t="s">
        <v>74</v>
      </c>
      <c r="Q260" t="s">
        <v>74</v>
      </c>
      <c r="R260" t="s">
        <v>74</v>
      </c>
      <c r="S260" t="s">
        <v>74</v>
      </c>
      <c r="T260" t="s">
        <v>74</v>
      </c>
      <c r="U260" t="s">
        <v>3018</v>
      </c>
      <c r="V260" t="s">
        <v>3019</v>
      </c>
      <c r="W260" t="s">
        <v>3020</v>
      </c>
      <c r="X260" t="s">
        <v>3021</v>
      </c>
      <c r="Y260" t="s">
        <v>3022</v>
      </c>
      <c r="Z260" t="s">
        <v>74</v>
      </c>
      <c r="AA260" t="s">
        <v>3023</v>
      </c>
      <c r="AB260" t="s">
        <v>74</v>
      </c>
      <c r="AC260" t="s">
        <v>74</v>
      </c>
      <c r="AD260" t="s">
        <v>74</v>
      </c>
      <c r="AE260" t="s">
        <v>74</v>
      </c>
      <c r="AF260" t="s">
        <v>74</v>
      </c>
      <c r="AG260">
        <v>21</v>
      </c>
      <c r="AH260">
        <v>93</v>
      </c>
      <c r="AI260">
        <v>97</v>
      </c>
      <c r="AJ260">
        <v>2</v>
      </c>
      <c r="AK260">
        <v>21</v>
      </c>
      <c r="AL260" t="s">
        <v>2584</v>
      </c>
      <c r="AM260" t="s">
        <v>111</v>
      </c>
      <c r="AN260" t="s">
        <v>2585</v>
      </c>
      <c r="AO260" t="s">
        <v>113</v>
      </c>
      <c r="AP260" t="s">
        <v>1911</v>
      </c>
      <c r="AQ260" t="s">
        <v>74</v>
      </c>
      <c r="AR260" t="s">
        <v>104</v>
      </c>
      <c r="AS260" t="s">
        <v>114</v>
      </c>
      <c r="AT260" t="s">
        <v>3024</v>
      </c>
      <c r="AU260">
        <v>1991</v>
      </c>
      <c r="AV260">
        <v>350</v>
      </c>
      <c r="AW260">
        <v>6319</v>
      </c>
      <c r="AX260" t="s">
        <v>74</v>
      </c>
      <c r="AY260" t="s">
        <v>74</v>
      </c>
      <c r="AZ260" t="s">
        <v>74</v>
      </c>
      <c r="BA260" t="s">
        <v>74</v>
      </c>
      <c r="BB260">
        <v>627</v>
      </c>
      <c r="BC260">
        <v>628</v>
      </c>
      <c r="BD260" t="s">
        <v>74</v>
      </c>
      <c r="BE260" t="s">
        <v>3025</v>
      </c>
      <c r="BF260" t="str">
        <f>HYPERLINK("http://dx.doi.org/10.1038/350627a0","http://dx.doi.org/10.1038/350627a0")</f>
        <v>http://dx.doi.org/10.1038/350627a0</v>
      </c>
      <c r="BG260" t="s">
        <v>74</v>
      </c>
      <c r="BH260" t="s">
        <v>74</v>
      </c>
      <c r="BI260">
        <v>2</v>
      </c>
      <c r="BJ260" t="s">
        <v>117</v>
      </c>
      <c r="BK260" t="s">
        <v>97</v>
      </c>
      <c r="BL260" t="s">
        <v>118</v>
      </c>
      <c r="BM260" t="s">
        <v>3026</v>
      </c>
      <c r="BN260" t="s">
        <v>74</v>
      </c>
      <c r="BO260" t="s">
        <v>74</v>
      </c>
      <c r="BP260" t="s">
        <v>74</v>
      </c>
      <c r="BQ260" t="s">
        <v>74</v>
      </c>
      <c r="BR260" t="s">
        <v>100</v>
      </c>
      <c r="BS260" t="s">
        <v>3027</v>
      </c>
      <c r="BT260" t="str">
        <f>HYPERLINK("https%3A%2F%2Fwww.webofscience.com%2Fwos%2Fwoscc%2Ffull-record%2FWOS:A1991FH11200065","View Full Record in Web of Science")</f>
        <v>View Full Record in Web of Science</v>
      </c>
    </row>
    <row r="261" spans="1:72" x14ac:dyDescent="0.15">
      <c r="A261" t="s">
        <v>72</v>
      </c>
      <c r="B261" t="s">
        <v>3028</v>
      </c>
      <c r="C261" t="s">
        <v>74</v>
      </c>
      <c r="D261" t="s">
        <v>74</v>
      </c>
      <c r="E261" t="s">
        <v>74</v>
      </c>
      <c r="F261" t="s">
        <v>3028</v>
      </c>
      <c r="G261" t="s">
        <v>74</v>
      </c>
      <c r="H261" t="s">
        <v>74</v>
      </c>
      <c r="I261" t="s">
        <v>3029</v>
      </c>
      <c r="J261" t="s">
        <v>123</v>
      </c>
      <c r="K261" t="s">
        <v>74</v>
      </c>
      <c r="L261" t="s">
        <v>74</v>
      </c>
      <c r="M261" t="s">
        <v>77</v>
      </c>
      <c r="N261" t="s">
        <v>78</v>
      </c>
      <c r="O261" t="s">
        <v>74</v>
      </c>
      <c r="P261" t="s">
        <v>74</v>
      </c>
      <c r="Q261" t="s">
        <v>74</v>
      </c>
      <c r="R261" t="s">
        <v>74</v>
      </c>
      <c r="S261" t="s">
        <v>74</v>
      </c>
      <c r="T261" t="s">
        <v>74</v>
      </c>
      <c r="U261" t="s">
        <v>3030</v>
      </c>
      <c r="V261" t="s">
        <v>3031</v>
      </c>
      <c r="W261" t="s">
        <v>3032</v>
      </c>
      <c r="X261" t="s">
        <v>1080</v>
      </c>
      <c r="Y261" t="s">
        <v>74</v>
      </c>
      <c r="Z261" t="s">
        <v>74</v>
      </c>
      <c r="AA261" t="s">
        <v>74</v>
      </c>
      <c r="AB261" t="s">
        <v>74</v>
      </c>
      <c r="AC261" t="s">
        <v>74</v>
      </c>
      <c r="AD261" t="s">
        <v>74</v>
      </c>
      <c r="AE261" t="s">
        <v>74</v>
      </c>
      <c r="AF261" t="s">
        <v>74</v>
      </c>
      <c r="AG261">
        <v>7</v>
      </c>
      <c r="AH261">
        <v>2</v>
      </c>
      <c r="AI261">
        <v>2</v>
      </c>
      <c r="AJ261">
        <v>0</v>
      </c>
      <c r="AK261">
        <v>1</v>
      </c>
      <c r="AL261" t="s">
        <v>86</v>
      </c>
      <c r="AM261" t="s">
        <v>87</v>
      </c>
      <c r="AN261" t="s">
        <v>88</v>
      </c>
      <c r="AO261" t="s">
        <v>129</v>
      </c>
      <c r="AP261" t="s">
        <v>130</v>
      </c>
      <c r="AQ261" t="s">
        <v>74</v>
      </c>
      <c r="AR261" t="s">
        <v>131</v>
      </c>
      <c r="AS261" t="s">
        <v>132</v>
      </c>
      <c r="AT261" t="s">
        <v>3033</v>
      </c>
      <c r="AU261">
        <v>1991</v>
      </c>
      <c r="AV261">
        <v>96</v>
      </c>
      <c r="AW261" t="s">
        <v>3034</v>
      </c>
      <c r="AX261" t="s">
        <v>74</v>
      </c>
      <c r="AY261" t="s">
        <v>74</v>
      </c>
      <c r="AZ261" t="s">
        <v>74</v>
      </c>
      <c r="BA261" t="s">
        <v>74</v>
      </c>
      <c r="BB261">
        <v>7015</v>
      </c>
      <c r="BC261">
        <v>7022</v>
      </c>
      <c r="BD261" t="s">
        <v>74</v>
      </c>
      <c r="BE261" t="s">
        <v>3035</v>
      </c>
      <c r="BF261" t="str">
        <f>HYPERLINK("http://dx.doi.org/10.1029/91JC00187","http://dx.doi.org/10.1029/91JC00187")</f>
        <v>http://dx.doi.org/10.1029/91JC00187</v>
      </c>
      <c r="BG261" t="s">
        <v>74</v>
      </c>
      <c r="BH261" t="s">
        <v>74</v>
      </c>
      <c r="BI261">
        <v>8</v>
      </c>
      <c r="BJ261" t="s">
        <v>136</v>
      </c>
      <c r="BK261" t="s">
        <v>97</v>
      </c>
      <c r="BL261" t="s">
        <v>136</v>
      </c>
      <c r="BM261" t="s">
        <v>3036</v>
      </c>
      <c r="BN261" t="s">
        <v>74</v>
      </c>
      <c r="BO261" t="s">
        <v>74</v>
      </c>
      <c r="BP261" t="s">
        <v>74</v>
      </c>
      <c r="BQ261" t="s">
        <v>74</v>
      </c>
      <c r="BR261" t="s">
        <v>100</v>
      </c>
      <c r="BS261" t="s">
        <v>3037</v>
      </c>
      <c r="BT261" t="str">
        <f>HYPERLINK("https%3A%2F%2Fwww.webofscience.com%2Fwos%2Fwoscc%2Ffull-record%2FWOS:A1991FH46100006","View Full Record in Web of Science")</f>
        <v>View Full Record in Web of Science</v>
      </c>
    </row>
    <row r="262" spans="1:72" x14ac:dyDescent="0.15">
      <c r="A262" t="s">
        <v>72</v>
      </c>
      <c r="B262" t="s">
        <v>3038</v>
      </c>
      <c r="C262" t="s">
        <v>74</v>
      </c>
      <c r="D262" t="s">
        <v>74</v>
      </c>
      <c r="E262" t="s">
        <v>74</v>
      </c>
      <c r="F262" t="s">
        <v>3038</v>
      </c>
      <c r="G262" t="s">
        <v>74</v>
      </c>
      <c r="H262" t="s">
        <v>74</v>
      </c>
      <c r="I262" t="s">
        <v>3039</v>
      </c>
      <c r="J262" t="s">
        <v>3040</v>
      </c>
      <c r="K262" t="s">
        <v>74</v>
      </c>
      <c r="L262" t="s">
        <v>74</v>
      </c>
      <c r="M262" t="s">
        <v>77</v>
      </c>
      <c r="N262" t="s">
        <v>177</v>
      </c>
      <c r="O262" t="s">
        <v>74</v>
      </c>
      <c r="P262" t="s">
        <v>74</v>
      </c>
      <c r="Q262" t="s">
        <v>74</v>
      </c>
      <c r="R262" t="s">
        <v>74</v>
      </c>
      <c r="S262" t="s">
        <v>74</v>
      </c>
      <c r="T262" t="s">
        <v>74</v>
      </c>
      <c r="U262" t="s">
        <v>74</v>
      </c>
      <c r="V262" t="s">
        <v>74</v>
      </c>
      <c r="W262" t="s">
        <v>74</v>
      </c>
      <c r="X262" t="s">
        <v>74</v>
      </c>
      <c r="Y262" t="s">
        <v>3041</v>
      </c>
      <c r="Z262" t="s">
        <v>74</v>
      </c>
      <c r="AA262" t="s">
        <v>74</v>
      </c>
      <c r="AB262" t="s">
        <v>74</v>
      </c>
      <c r="AC262" t="s">
        <v>74</v>
      </c>
      <c r="AD262" t="s">
        <v>74</v>
      </c>
      <c r="AE262" t="s">
        <v>74</v>
      </c>
      <c r="AF262" t="s">
        <v>74</v>
      </c>
      <c r="AG262">
        <v>0</v>
      </c>
      <c r="AH262">
        <v>0</v>
      </c>
      <c r="AI262">
        <v>0</v>
      </c>
      <c r="AJ262">
        <v>0</v>
      </c>
      <c r="AK262">
        <v>0</v>
      </c>
      <c r="AL262" t="s">
        <v>3042</v>
      </c>
      <c r="AM262" t="s">
        <v>3043</v>
      </c>
      <c r="AN262" t="s">
        <v>3044</v>
      </c>
      <c r="AO262" t="s">
        <v>3045</v>
      </c>
      <c r="AP262" t="s">
        <v>74</v>
      </c>
      <c r="AQ262" t="s">
        <v>74</v>
      </c>
      <c r="AR262" t="s">
        <v>3040</v>
      </c>
      <c r="AS262" t="s">
        <v>3046</v>
      </c>
      <c r="AT262" t="s">
        <v>3033</v>
      </c>
      <c r="AU262">
        <v>1991</v>
      </c>
      <c r="AV262">
        <v>5</v>
      </c>
      <c r="AW262">
        <v>8</v>
      </c>
      <c r="AX262" t="s">
        <v>74</v>
      </c>
      <c r="AY262" t="s">
        <v>74</v>
      </c>
      <c r="AZ262" t="s">
        <v>74</v>
      </c>
      <c r="BA262" t="s">
        <v>74</v>
      </c>
      <c r="BB262">
        <v>11</v>
      </c>
      <c r="BC262" t="s">
        <v>3047</v>
      </c>
      <c r="BD262" t="s">
        <v>74</v>
      </c>
      <c r="BE262" t="s">
        <v>74</v>
      </c>
      <c r="BF262" t="s">
        <v>74</v>
      </c>
      <c r="BG262" t="s">
        <v>74</v>
      </c>
      <c r="BH262" t="s">
        <v>74</v>
      </c>
      <c r="BI262">
        <v>0</v>
      </c>
      <c r="BJ262" t="s">
        <v>3048</v>
      </c>
      <c r="BK262" t="s">
        <v>97</v>
      </c>
      <c r="BL262" t="s">
        <v>3049</v>
      </c>
      <c r="BM262" t="s">
        <v>3050</v>
      </c>
      <c r="BN262" t="s">
        <v>74</v>
      </c>
      <c r="BO262" t="s">
        <v>74</v>
      </c>
      <c r="BP262" t="s">
        <v>74</v>
      </c>
      <c r="BQ262" t="s">
        <v>74</v>
      </c>
      <c r="BR262" t="s">
        <v>100</v>
      </c>
      <c r="BS262" t="s">
        <v>3051</v>
      </c>
      <c r="BT262" t="str">
        <f>HYPERLINK("https%3A%2F%2Fwww.webofscience.com%2Fwos%2Fwoscc%2Ffull-record%2FWOS:A1991FF70700009","View Full Record in Web of Science")</f>
        <v>View Full Record in Web of Science</v>
      </c>
    </row>
    <row r="263" spans="1:72" x14ac:dyDescent="0.15">
      <c r="A263" t="s">
        <v>72</v>
      </c>
      <c r="B263" t="s">
        <v>3052</v>
      </c>
      <c r="C263" t="s">
        <v>74</v>
      </c>
      <c r="D263" t="s">
        <v>74</v>
      </c>
      <c r="E263" t="s">
        <v>74</v>
      </c>
      <c r="F263" t="s">
        <v>3052</v>
      </c>
      <c r="G263" t="s">
        <v>74</v>
      </c>
      <c r="H263" t="s">
        <v>74</v>
      </c>
      <c r="I263" t="s">
        <v>3053</v>
      </c>
      <c r="J263" t="s">
        <v>3054</v>
      </c>
      <c r="K263" t="s">
        <v>74</v>
      </c>
      <c r="L263" t="s">
        <v>74</v>
      </c>
      <c r="M263" t="s">
        <v>77</v>
      </c>
      <c r="N263" t="s">
        <v>52</v>
      </c>
      <c r="O263" t="s">
        <v>74</v>
      </c>
      <c r="P263" t="s">
        <v>74</v>
      </c>
      <c r="Q263" t="s">
        <v>74</v>
      </c>
      <c r="R263" t="s">
        <v>74</v>
      </c>
      <c r="S263" t="s">
        <v>74</v>
      </c>
      <c r="T263" t="s">
        <v>74</v>
      </c>
      <c r="U263" t="s">
        <v>74</v>
      </c>
      <c r="V263" t="s">
        <v>74</v>
      </c>
      <c r="W263" t="s">
        <v>3055</v>
      </c>
      <c r="X263" t="s">
        <v>3056</v>
      </c>
      <c r="Y263" t="s">
        <v>74</v>
      </c>
      <c r="Z263" t="s">
        <v>74</v>
      </c>
      <c r="AA263" t="s">
        <v>74</v>
      </c>
      <c r="AB263" t="s">
        <v>74</v>
      </c>
      <c r="AC263" t="s">
        <v>74</v>
      </c>
      <c r="AD263" t="s">
        <v>74</v>
      </c>
      <c r="AE263" t="s">
        <v>74</v>
      </c>
      <c r="AF263" t="s">
        <v>74</v>
      </c>
      <c r="AG263">
        <v>0</v>
      </c>
      <c r="AH263">
        <v>0</v>
      </c>
      <c r="AI263">
        <v>0</v>
      </c>
      <c r="AJ263">
        <v>0</v>
      </c>
      <c r="AK263">
        <v>0</v>
      </c>
      <c r="AL263" t="s">
        <v>195</v>
      </c>
      <c r="AM263" t="s">
        <v>87</v>
      </c>
      <c r="AN263" t="s">
        <v>196</v>
      </c>
      <c r="AO263" t="s">
        <v>3057</v>
      </c>
      <c r="AP263" t="s">
        <v>74</v>
      </c>
      <c r="AQ263" t="s">
        <v>74</v>
      </c>
      <c r="AR263" t="s">
        <v>3058</v>
      </c>
      <c r="AS263" t="s">
        <v>3059</v>
      </c>
      <c r="AT263" t="s">
        <v>3060</v>
      </c>
      <c r="AU263">
        <v>1991</v>
      </c>
      <c r="AV263">
        <v>201</v>
      </c>
      <c r="AW263" t="s">
        <v>74</v>
      </c>
      <c r="AX263">
        <v>2</v>
      </c>
      <c r="AY263" t="s">
        <v>74</v>
      </c>
      <c r="AZ263" t="s">
        <v>74</v>
      </c>
      <c r="BA263" t="s">
        <v>74</v>
      </c>
      <c r="BB263">
        <v>24</v>
      </c>
      <c r="BC263" t="s">
        <v>3061</v>
      </c>
      <c r="BD263" t="s">
        <v>74</v>
      </c>
      <c r="BE263" t="s">
        <v>74</v>
      </c>
      <c r="BF263" t="s">
        <v>74</v>
      </c>
      <c r="BG263" t="s">
        <v>74</v>
      </c>
      <c r="BH263" t="s">
        <v>74</v>
      </c>
      <c r="BI263">
        <v>0</v>
      </c>
      <c r="BJ263" t="s">
        <v>2432</v>
      </c>
      <c r="BK263" t="s">
        <v>97</v>
      </c>
      <c r="BL263" t="s">
        <v>203</v>
      </c>
      <c r="BM263" t="s">
        <v>3062</v>
      </c>
      <c r="BN263" t="s">
        <v>74</v>
      </c>
      <c r="BO263" t="s">
        <v>74</v>
      </c>
      <c r="BP263" t="s">
        <v>74</v>
      </c>
      <c r="BQ263" t="s">
        <v>74</v>
      </c>
      <c r="BR263" t="s">
        <v>100</v>
      </c>
      <c r="BS263" t="s">
        <v>3063</v>
      </c>
      <c r="BT263" t="str">
        <f>HYPERLINK("https%3A%2F%2Fwww.webofscience.com%2Fwos%2Fwoscc%2Ffull-record%2FWOS:A1991FG89400024","View Full Record in Web of Science")</f>
        <v>View Full Record in Web of Science</v>
      </c>
    </row>
    <row r="264" spans="1:72" x14ac:dyDescent="0.15">
      <c r="A264" t="s">
        <v>72</v>
      </c>
      <c r="B264" t="s">
        <v>3064</v>
      </c>
      <c r="C264" t="s">
        <v>74</v>
      </c>
      <c r="D264" t="s">
        <v>74</v>
      </c>
      <c r="E264" t="s">
        <v>74</v>
      </c>
      <c r="F264" t="s">
        <v>3064</v>
      </c>
      <c r="G264" t="s">
        <v>74</v>
      </c>
      <c r="H264" t="s">
        <v>74</v>
      </c>
      <c r="I264" t="s">
        <v>3065</v>
      </c>
      <c r="J264" t="s">
        <v>176</v>
      </c>
      <c r="K264" t="s">
        <v>74</v>
      </c>
      <c r="L264" t="s">
        <v>74</v>
      </c>
      <c r="M264" t="s">
        <v>77</v>
      </c>
      <c r="N264" t="s">
        <v>1491</v>
      </c>
      <c r="O264" t="s">
        <v>74</v>
      </c>
      <c r="P264" t="s">
        <v>74</v>
      </c>
      <c r="Q264" t="s">
        <v>74</v>
      </c>
      <c r="R264" t="s">
        <v>74</v>
      </c>
      <c r="S264" t="s">
        <v>74</v>
      </c>
      <c r="T264" t="s">
        <v>74</v>
      </c>
      <c r="U264" t="s">
        <v>74</v>
      </c>
      <c r="V264" t="s">
        <v>74</v>
      </c>
      <c r="W264" t="s">
        <v>74</v>
      </c>
      <c r="X264" t="s">
        <v>74</v>
      </c>
      <c r="Y264" t="s">
        <v>74</v>
      </c>
      <c r="Z264" t="s">
        <v>74</v>
      </c>
      <c r="AA264" t="s">
        <v>74</v>
      </c>
      <c r="AB264" t="s">
        <v>74</v>
      </c>
      <c r="AC264" t="s">
        <v>74</v>
      </c>
      <c r="AD264" t="s">
        <v>74</v>
      </c>
      <c r="AE264" t="s">
        <v>74</v>
      </c>
      <c r="AF264" t="s">
        <v>74</v>
      </c>
      <c r="AG264">
        <v>1</v>
      </c>
      <c r="AH264">
        <v>0</v>
      </c>
      <c r="AI264">
        <v>0</v>
      </c>
      <c r="AJ264">
        <v>0</v>
      </c>
      <c r="AK264">
        <v>0</v>
      </c>
      <c r="AL264" t="s">
        <v>178</v>
      </c>
      <c r="AM264" t="s">
        <v>179</v>
      </c>
      <c r="AN264" t="s">
        <v>180</v>
      </c>
      <c r="AO264" t="s">
        <v>181</v>
      </c>
      <c r="AP264" t="s">
        <v>74</v>
      </c>
      <c r="AQ264" t="s">
        <v>74</v>
      </c>
      <c r="AR264" t="s">
        <v>182</v>
      </c>
      <c r="AS264" t="s">
        <v>183</v>
      </c>
      <c r="AT264" t="s">
        <v>3066</v>
      </c>
      <c r="AU264">
        <v>1991</v>
      </c>
      <c r="AV264">
        <v>130</v>
      </c>
      <c r="AW264">
        <v>1764</v>
      </c>
      <c r="AX264" t="s">
        <v>74</v>
      </c>
      <c r="AY264" t="s">
        <v>74</v>
      </c>
      <c r="AZ264" t="s">
        <v>74</v>
      </c>
      <c r="BA264" t="s">
        <v>74</v>
      </c>
      <c r="BB264">
        <v>3</v>
      </c>
      <c r="BC264">
        <v>3</v>
      </c>
      <c r="BD264" t="s">
        <v>74</v>
      </c>
      <c r="BE264" t="s">
        <v>74</v>
      </c>
      <c r="BF264" t="s">
        <v>74</v>
      </c>
      <c r="BG264" t="s">
        <v>74</v>
      </c>
      <c r="BH264" t="s">
        <v>74</v>
      </c>
      <c r="BI264">
        <v>1</v>
      </c>
      <c r="BJ264" t="s">
        <v>117</v>
      </c>
      <c r="BK264" t="s">
        <v>97</v>
      </c>
      <c r="BL264" t="s">
        <v>118</v>
      </c>
      <c r="BM264" t="s">
        <v>3067</v>
      </c>
      <c r="BN264" t="s">
        <v>74</v>
      </c>
      <c r="BO264" t="s">
        <v>74</v>
      </c>
      <c r="BP264" t="s">
        <v>74</v>
      </c>
      <c r="BQ264" t="s">
        <v>74</v>
      </c>
      <c r="BR264" t="s">
        <v>100</v>
      </c>
      <c r="BS264" t="s">
        <v>3068</v>
      </c>
      <c r="BT264" t="str">
        <f>HYPERLINK("https%3A%2F%2Fwww.webofscience.com%2Fwos%2Fwoscc%2Ffull-record%2FWOS:A1991FG12000011","View Full Record in Web of Science")</f>
        <v>View Full Record in Web of Science</v>
      </c>
    </row>
    <row r="265" spans="1:72" x14ac:dyDescent="0.15">
      <c r="A265" t="s">
        <v>72</v>
      </c>
      <c r="B265" t="s">
        <v>1438</v>
      </c>
      <c r="C265" t="s">
        <v>74</v>
      </c>
      <c r="D265" t="s">
        <v>74</v>
      </c>
      <c r="E265" t="s">
        <v>74</v>
      </c>
      <c r="F265" t="s">
        <v>1438</v>
      </c>
      <c r="G265" t="s">
        <v>74</v>
      </c>
      <c r="H265" t="s">
        <v>74</v>
      </c>
      <c r="I265" t="s">
        <v>3069</v>
      </c>
      <c r="J265" t="s">
        <v>176</v>
      </c>
      <c r="K265" t="s">
        <v>74</v>
      </c>
      <c r="L265" t="s">
        <v>74</v>
      </c>
      <c r="M265" t="s">
        <v>77</v>
      </c>
      <c r="N265" t="s">
        <v>177</v>
      </c>
      <c r="O265" t="s">
        <v>74</v>
      </c>
      <c r="P265" t="s">
        <v>74</v>
      </c>
      <c r="Q265" t="s">
        <v>74</v>
      </c>
      <c r="R265" t="s">
        <v>74</v>
      </c>
      <c r="S265" t="s">
        <v>74</v>
      </c>
      <c r="T265" t="s">
        <v>74</v>
      </c>
      <c r="U265" t="s">
        <v>74</v>
      </c>
      <c r="V265" t="s">
        <v>74</v>
      </c>
      <c r="W265" t="s">
        <v>74</v>
      </c>
      <c r="X265" t="s">
        <v>74</v>
      </c>
      <c r="Y265" t="s">
        <v>74</v>
      </c>
      <c r="Z265" t="s">
        <v>74</v>
      </c>
      <c r="AA265" t="s">
        <v>74</v>
      </c>
      <c r="AB265" t="s">
        <v>74</v>
      </c>
      <c r="AC265" t="s">
        <v>74</v>
      </c>
      <c r="AD265" t="s">
        <v>74</v>
      </c>
      <c r="AE265" t="s">
        <v>74</v>
      </c>
      <c r="AF265" t="s">
        <v>74</v>
      </c>
      <c r="AG265">
        <v>0</v>
      </c>
      <c r="AH265">
        <v>0</v>
      </c>
      <c r="AI265">
        <v>0</v>
      </c>
      <c r="AJ265">
        <v>0</v>
      </c>
      <c r="AK265">
        <v>1</v>
      </c>
      <c r="AL265" t="s">
        <v>178</v>
      </c>
      <c r="AM265" t="s">
        <v>179</v>
      </c>
      <c r="AN265" t="s">
        <v>180</v>
      </c>
      <c r="AO265" t="s">
        <v>181</v>
      </c>
      <c r="AP265" t="s">
        <v>74</v>
      </c>
      <c r="AQ265" t="s">
        <v>74</v>
      </c>
      <c r="AR265" t="s">
        <v>182</v>
      </c>
      <c r="AS265" t="s">
        <v>183</v>
      </c>
      <c r="AT265" t="s">
        <v>3066</v>
      </c>
      <c r="AU265">
        <v>1991</v>
      </c>
      <c r="AV265">
        <v>130</v>
      </c>
      <c r="AW265">
        <v>1764</v>
      </c>
      <c r="AX265" t="s">
        <v>74</v>
      </c>
      <c r="AY265" t="s">
        <v>74</v>
      </c>
      <c r="AZ265" t="s">
        <v>74</v>
      </c>
      <c r="BA265" t="s">
        <v>74</v>
      </c>
      <c r="BB265">
        <v>12</v>
      </c>
      <c r="BC265">
        <v>12</v>
      </c>
      <c r="BD265" t="s">
        <v>74</v>
      </c>
      <c r="BE265" t="s">
        <v>74</v>
      </c>
      <c r="BF265" t="s">
        <v>74</v>
      </c>
      <c r="BG265" t="s">
        <v>74</v>
      </c>
      <c r="BH265" t="s">
        <v>74</v>
      </c>
      <c r="BI265">
        <v>1</v>
      </c>
      <c r="BJ265" t="s">
        <v>117</v>
      </c>
      <c r="BK265" t="s">
        <v>97</v>
      </c>
      <c r="BL265" t="s">
        <v>118</v>
      </c>
      <c r="BM265" t="s">
        <v>3067</v>
      </c>
      <c r="BN265" t="s">
        <v>74</v>
      </c>
      <c r="BO265" t="s">
        <v>74</v>
      </c>
      <c r="BP265" t="s">
        <v>74</v>
      </c>
      <c r="BQ265" t="s">
        <v>74</v>
      </c>
      <c r="BR265" t="s">
        <v>100</v>
      </c>
      <c r="BS265" t="s">
        <v>3070</v>
      </c>
      <c r="BT265" t="str">
        <f>HYPERLINK("https%3A%2F%2Fwww.webofscience.com%2Fwos%2Fwoscc%2Ffull-record%2FWOS:A1991FG12000021","View Full Record in Web of Science")</f>
        <v>View Full Record in Web of Science</v>
      </c>
    </row>
    <row r="266" spans="1:72" x14ac:dyDescent="0.15">
      <c r="A266" t="s">
        <v>72</v>
      </c>
      <c r="B266" t="s">
        <v>3071</v>
      </c>
      <c r="C266" t="s">
        <v>74</v>
      </c>
      <c r="D266" t="s">
        <v>74</v>
      </c>
      <c r="E266" t="s">
        <v>74</v>
      </c>
      <c r="F266" t="s">
        <v>3071</v>
      </c>
      <c r="G266" t="s">
        <v>74</v>
      </c>
      <c r="H266" t="s">
        <v>74</v>
      </c>
      <c r="I266" t="s">
        <v>3072</v>
      </c>
      <c r="J266" t="s">
        <v>3073</v>
      </c>
      <c r="K266" t="s">
        <v>74</v>
      </c>
      <c r="L266" t="s">
        <v>74</v>
      </c>
      <c r="M266" t="s">
        <v>77</v>
      </c>
      <c r="N266" t="s">
        <v>78</v>
      </c>
      <c r="O266" t="s">
        <v>74</v>
      </c>
      <c r="P266" t="s">
        <v>74</v>
      </c>
      <c r="Q266" t="s">
        <v>74</v>
      </c>
      <c r="R266" t="s">
        <v>74</v>
      </c>
      <c r="S266" t="s">
        <v>74</v>
      </c>
      <c r="T266" t="s">
        <v>74</v>
      </c>
      <c r="U266" t="s">
        <v>3074</v>
      </c>
      <c r="V266" t="s">
        <v>3075</v>
      </c>
      <c r="W266" t="s">
        <v>3076</v>
      </c>
      <c r="X266" t="s">
        <v>193</v>
      </c>
      <c r="Y266" t="s">
        <v>74</v>
      </c>
      <c r="Z266" t="s">
        <v>74</v>
      </c>
      <c r="AA266" t="s">
        <v>74</v>
      </c>
      <c r="AB266" t="s">
        <v>3077</v>
      </c>
      <c r="AC266" t="s">
        <v>74</v>
      </c>
      <c r="AD266" t="s">
        <v>74</v>
      </c>
      <c r="AE266" t="s">
        <v>74</v>
      </c>
      <c r="AF266" t="s">
        <v>74</v>
      </c>
      <c r="AG266">
        <v>26</v>
      </c>
      <c r="AH266">
        <v>14</v>
      </c>
      <c r="AI266">
        <v>14</v>
      </c>
      <c r="AJ266">
        <v>0</v>
      </c>
      <c r="AK266">
        <v>6</v>
      </c>
      <c r="AL266" t="s">
        <v>715</v>
      </c>
      <c r="AM266" t="s">
        <v>716</v>
      </c>
      <c r="AN266" t="s">
        <v>717</v>
      </c>
      <c r="AO266" t="s">
        <v>3078</v>
      </c>
      <c r="AP266" t="s">
        <v>74</v>
      </c>
      <c r="AQ266" t="s">
        <v>74</v>
      </c>
      <c r="AR266" t="s">
        <v>3079</v>
      </c>
      <c r="AS266" t="s">
        <v>3080</v>
      </c>
      <c r="AT266" t="s">
        <v>3081</v>
      </c>
      <c r="AU266">
        <v>1991</v>
      </c>
      <c r="AV266">
        <v>179</v>
      </c>
      <c r="AW266" t="s">
        <v>415</v>
      </c>
      <c r="AX266" t="s">
        <v>74</v>
      </c>
      <c r="AY266" t="s">
        <v>74</v>
      </c>
      <c r="AZ266" t="s">
        <v>74</v>
      </c>
      <c r="BA266" t="s">
        <v>74</v>
      </c>
      <c r="BB266">
        <v>204</v>
      </c>
      <c r="BC266">
        <v>210</v>
      </c>
      <c r="BD266" t="s">
        <v>74</v>
      </c>
      <c r="BE266" t="s">
        <v>3082</v>
      </c>
      <c r="BF266" t="str">
        <f>HYPERLINK("http://dx.doi.org/10.1016/0009-2614(91)90317-3","http://dx.doi.org/10.1016/0009-2614(91)90317-3")</f>
        <v>http://dx.doi.org/10.1016/0009-2614(91)90317-3</v>
      </c>
      <c r="BG266" t="s">
        <v>74</v>
      </c>
      <c r="BH266" t="s">
        <v>74</v>
      </c>
      <c r="BI266">
        <v>7</v>
      </c>
      <c r="BJ266" t="s">
        <v>3083</v>
      </c>
      <c r="BK266" t="s">
        <v>97</v>
      </c>
      <c r="BL266" t="s">
        <v>3084</v>
      </c>
      <c r="BM266" t="s">
        <v>3085</v>
      </c>
      <c r="BN266" t="s">
        <v>74</v>
      </c>
      <c r="BO266" t="s">
        <v>74</v>
      </c>
      <c r="BP266" t="s">
        <v>74</v>
      </c>
      <c r="BQ266" t="s">
        <v>74</v>
      </c>
      <c r="BR266" t="s">
        <v>100</v>
      </c>
      <c r="BS266" t="s">
        <v>3086</v>
      </c>
      <c r="BT266" t="str">
        <f>HYPERLINK("https%3A%2F%2Fwww.webofscience.com%2Fwos%2Fwoscc%2Ffull-record%2FWOS:A1991FH14300036","View Full Record in Web of Science")</f>
        <v>View Full Record in Web of Science</v>
      </c>
    </row>
    <row r="267" spans="1:72" x14ac:dyDescent="0.15">
      <c r="A267" t="s">
        <v>72</v>
      </c>
      <c r="B267" t="s">
        <v>3087</v>
      </c>
      <c r="C267" t="s">
        <v>74</v>
      </c>
      <c r="D267" t="s">
        <v>74</v>
      </c>
      <c r="E267" t="s">
        <v>74</v>
      </c>
      <c r="F267" t="s">
        <v>3087</v>
      </c>
      <c r="G267" t="s">
        <v>74</v>
      </c>
      <c r="H267" t="s">
        <v>74</v>
      </c>
      <c r="I267" t="s">
        <v>3088</v>
      </c>
      <c r="J267" t="s">
        <v>1477</v>
      </c>
      <c r="K267" t="s">
        <v>74</v>
      </c>
      <c r="L267" t="s">
        <v>74</v>
      </c>
      <c r="M267" t="s">
        <v>77</v>
      </c>
      <c r="N267" t="s">
        <v>78</v>
      </c>
      <c r="O267" t="s">
        <v>74</v>
      </c>
      <c r="P267" t="s">
        <v>74</v>
      </c>
      <c r="Q267" t="s">
        <v>74</v>
      </c>
      <c r="R267" t="s">
        <v>74</v>
      </c>
      <c r="S267" t="s">
        <v>74</v>
      </c>
      <c r="T267" t="s">
        <v>74</v>
      </c>
      <c r="U267" t="s">
        <v>74</v>
      </c>
      <c r="V267" t="s">
        <v>3089</v>
      </c>
      <c r="W267" t="s">
        <v>3090</v>
      </c>
      <c r="X267" t="s">
        <v>74</v>
      </c>
      <c r="Y267" t="s">
        <v>3091</v>
      </c>
      <c r="Z267" t="s">
        <v>74</v>
      </c>
      <c r="AA267" t="s">
        <v>3092</v>
      </c>
      <c r="AB267" t="s">
        <v>3093</v>
      </c>
      <c r="AC267" t="s">
        <v>74</v>
      </c>
      <c r="AD267" t="s">
        <v>74</v>
      </c>
      <c r="AE267" t="s">
        <v>74</v>
      </c>
      <c r="AF267" t="s">
        <v>74</v>
      </c>
      <c r="AG267">
        <v>23</v>
      </c>
      <c r="AH267">
        <v>145</v>
      </c>
      <c r="AI267">
        <v>167</v>
      </c>
      <c r="AJ267">
        <v>0</v>
      </c>
      <c r="AK267">
        <v>28</v>
      </c>
      <c r="AL267" t="s">
        <v>1481</v>
      </c>
      <c r="AM267" t="s">
        <v>87</v>
      </c>
      <c r="AN267" t="s">
        <v>1482</v>
      </c>
      <c r="AO267" t="s">
        <v>1483</v>
      </c>
      <c r="AP267" t="s">
        <v>74</v>
      </c>
      <c r="AQ267" t="s">
        <v>74</v>
      </c>
      <c r="AR267" t="s">
        <v>1477</v>
      </c>
      <c r="AS267" t="s">
        <v>1484</v>
      </c>
      <c r="AT267" t="s">
        <v>3081</v>
      </c>
      <c r="AU267">
        <v>1991</v>
      </c>
      <c r="AV267">
        <v>252</v>
      </c>
      <c r="AW267">
        <v>5003</v>
      </c>
      <c r="AX267" t="s">
        <v>74</v>
      </c>
      <c r="AY267" t="s">
        <v>74</v>
      </c>
      <c r="AZ267" t="s">
        <v>74</v>
      </c>
      <c r="BA267" t="s">
        <v>74</v>
      </c>
      <c r="BB267">
        <v>242</v>
      </c>
      <c r="BC267">
        <v>246</v>
      </c>
      <c r="BD267" t="s">
        <v>74</v>
      </c>
      <c r="BE267" t="s">
        <v>3094</v>
      </c>
      <c r="BF267" t="str">
        <f>HYPERLINK("http://dx.doi.org/10.1126/science.252.5003.242","http://dx.doi.org/10.1126/science.252.5003.242")</f>
        <v>http://dx.doi.org/10.1126/science.252.5003.242</v>
      </c>
      <c r="BG267" t="s">
        <v>74</v>
      </c>
      <c r="BH267" t="s">
        <v>74</v>
      </c>
      <c r="BI267">
        <v>5</v>
      </c>
      <c r="BJ267" t="s">
        <v>117</v>
      </c>
      <c r="BK267" t="s">
        <v>97</v>
      </c>
      <c r="BL267" t="s">
        <v>118</v>
      </c>
      <c r="BM267" t="s">
        <v>3095</v>
      </c>
      <c r="BN267">
        <v>17769268</v>
      </c>
      <c r="BO267" t="s">
        <v>74</v>
      </c>
      <c r="BP267" t="s">
        <v>74</v>
      </c>
      <c r="BQ267" t="s">
        <v>74</v>
      </c>
      <c r="BR267" t="s">
        <v>100</v>
      </c>
      <c r="BS267" t="s">
        <v>3096</v>
      </c>
      <c r="BT267" t="str">
        <f>HYPERLINK("https%3A%2F%2Fwww.webofscience.com%2Fwos%2Fwoscc%2Ffull-record%2FWOS:A1991FG03600037","View Full Record in Web of Science")</f>
        <v>View Full Record in Web of Science</v>
      </c>
    </row>
    <row r="268" spans="1:72" x14ac:dyDescent="0.15">
      <c r="A268" t="s">
        <v>72</v>
      </c>
      <c r="B268" t="s">
        <v>3097</v>
      </c>
      <c r="C268" t="s">
        <v>74</v>
      </c>
      <c r="D268" t="s">
        <v>74</v>
      </c>
      <c r="E268" t="s">
        <v>74</v>
      </c>
      <c r="F268" t="s">
        <v>3097</v>
      </c>
      <c r="G268" t="s">
        <v>74</v>
      </c>
      <c r="H268" t="s">
        <v>74</v>
      </c>
      <c r="I268" t="s">
        <v>3098</v>
      </c>
      <c r="J268" t="s">
        <v>1425</v>
      </c>
      <c r="K268" t="s">
        <v>74</v>
      </c>
      <c r="L268" t="s">
        <v>74</v>
      </c>
      <c r="M268" t="s">
        <v>77</v>
      </c>
      <c r="N268" t="s">
        <v>78</v>
      </c>
      <c r="O268" t="s">
        <v>74</v>
      </c>
      <c r="P268" t="s">
        <v>74</v>
      </c>
      <c r="Q268" t="s">
        <v>74</v>
      </c>
      <c r="R268" t="s">
        <v>74</v>
      </c>
      <c r="S268" t="s">
        <v>74</v>
      </c>
      <c r="T268" t="s">
        <v>74</v>
      </c>
      <c r="U268" t="s">
        <v>3099</v>
      </c>
      <c r="V268" t="s">
        <v>3100</v>
      </c>
      <c r="W268" t="s">
        <v>3101</v>
      </c>
      <c r="X268" t="s">
        <v>3102</v>
      </c>
      <c r="Y268" t="s">
        <v>3103</v>
      </c>
      <c r="Z268" t="s">
        <v>74</v>
      </c>
      <c r="AA268" t="s">
        <v>3104</v>
      </c>
      <c r="AB268" t="s">
        <v>3105</v>
      </c>
      <c r="AC268" t="s">
        <v>74</v>
      </c>
      <c r="AD268" t="s">
        <v>74</v>
      </c>
      <c r="AE268" t="s">
        <v>74</v>
      </c>
      <c r="AF268" t="s">
        <v>74</v>
      </c>
      <c r="AG268">
        <v>17</v>
      </c>
      <c r="AH268">
        <v>0</v>
      </c>
      <c r="AI268">
        <v>0</v>
      </c>
      <c r="AJ268">
        <v>0</v>
      </c>
      <c r="AK268">
        <v>0</v>
      </c>
      <c r="AL268" t="s">
        <v>86</v>
      </c>
      <c r="AM268" t="s">
        <v>87</v>
      </c>
      <c r="AN268" t="s">
        <v>88</v>
      </c>
      <c r="AO268" t="s">
        <v>1431</v>
      </c>
      <c r="AP268" t="s">
        <v>74</v>
      </c>
      <c r="AQ268" t="s">
        <v>74</v>
      </c>
      <c r="AR268" t="s">
        <v>1432</v>
      </c>
      <c r="AS268" t="s">
        <v>74</v>
      </c>
      <c r="AT268" t="s">
        <v>3106</v>
      </c>
      <c r="AU268">
        <v>1991</v>
      </c>
      <c r="AV268">
        <v>96</v>
      </c>
      <c r="AW268" t="s">
        <v>3107</v>
      </c>
      <c r="AX268" t="s">
        <v>74</v>
      </c>
      <c r="AY268" t="s">
        <v>74</v>
      </c>
      <c r="AZ268" t="s">
        <v>74</v>
      </c>
      <c r="BA268" t="s">
        <v>74</v>
      </c>
      <c r="BB268">
        <v>5947</v>
      </c>
      <c r="BC268">
        <v>5953</v>
      </c>
      <c r="BD268" t="s">
        <v>74</v>
      </c>
      <c r="BE268" t="s">
        <v>3108</v>
      </c>
      <c r="BF268" t="str">
        <f>HYPERLINK("http://dx.doi.org/10.1029/91JB00002","http://dx.doi.org/10.1029/91JB00002")</f>
        <v>http://dx.doi.org/10.1029/91JB00002</v>
      </c>
      <c r="BG268" t="s">
        <v>74</v>
      </c>
      <c r="BH268" t="s">
        <v>74</v>
      </c>
      <c r="BI268">
        <v>7</v>
      </c>
      <c r="BJ268" t="s">
        <v>380</v>
      </c>
      <c r="BK268" t="s">
        <v>97</v>
      </c>
      <c r="BL268" t="s">
        <v>381</v>
      </c>
      <c r="BM268" t="s">
        <v>3109</v>
      </c>
      <c r="BN268" t="s">
        <v>74</v>
      </c>
      <c r="BO268" t="s">
        <v>74</v>
      </c>
      <c r="BP268" t="s">
        <v>74</v>
      </c>
      <c r="BQ268" t="s">
        <v>74</v>
      </c>
      <c r="BR268" t="s">
        <v>100</v>
      </c>
      <c r="BS268" t="s">
        <v>3110</v>
      </c>
      <c r="BT268" t="str">
        <f>HYPERLINK("https%3A%2F%2Fwww.webofscience.com%2Fwos%2Fwoscc%2Ffull-record%2FWOS:A1991FG77300004","View Full Record in Web of Science")</f>
        <v>View Full Record in Web of Science</v>
      </c>
    </row>
    <row r="269" spans="1:72" x14ac:dyDescent="0.15">
      <c r="A269" t="s">
        <v>72</v>
      </c>
      <c r="B269" t="s">
        <v>3111</v>
      </c>
      <c r="C269" t="s">
        <v>74</v>
      </c>
      <c r="D269" t="s">
        <v>74</v>
      </c>
      <c r="E269" t="s">
        <v>74</v>
      </c>
      <c r="F269" t="s">
        <v>3111</v>
      </c>
      <c r="G269" t="s">
        <v>74</v>
      </c>
      <c r="H269" t="s">
        <v>74</v>
      </c>
      <c r="I269" t="s">
        <v>3112</v>
      </c>
      <c r="J269" t="s">
        <v>1425</v>
      </c>
      <c r="K269" t="s">
        <v>74</v>
      </c>
      <c r="L269" t="s">
        <v>74</v>
      </c>
      <c r="M269" t="s">
        <v>77</v>
      </c>
      <c r="N269" t="s">
        <v>78</v>
      </c>
      <c r="O269" t="s">
        <v>74</v>
      </c>
      <c r="P269" t="s">
        <v>74</v>
      </c>
      <c r="Q269" t="s">
        <v>74</v>
      </c>
      <c r="R269" t="s">
        <v>74</v>
      </c>
      <c r="S269" t="s">
        <v>74</v>
      </c>
      <c r="T269" t="s">
        <v>74</v>
      </c>
      <c r="U269" t="s">
        <v>3113</v>
      </c>
      <c r="V269" t="s">
        <v>3114</v>
      </c>
      <c r="W269" t="s">
        <v>74</v>
      </c>
      <c r="X269" t="s">
        <v>74</v>
      </c>
      <c r="Y269" t="s">
        <v>3115</v>
      </c>
      <c r="Z269" t="s">
        <v>74</v>
      </c>
      <c r="AA269" t="s">
        <v>3116</v>
      </c>
      <c r="AB269" t="s">
        <v>74</v>
      </c>
      <c r="AC269" t="s">
        <v>74</v>
      </c>
      <c r="AD269" t="s">
        <v>74</v>
      </c>
      <c r="AE269" t="s">
        <v>74</v>
      </c>
      <c r="AF269" t="s">
        <v>74</v>
      </c>
      <c r="AG269">
        <v>100</v>
      </c>
      <c r="AH269">
        <v>120</v>
      </c>
      <c r="AI269">
        <v>138</v>
      </c>
      <c r="AJ269">
        <v>0</v>
      </c>
      <c r="AK269">
        <v>14</v>
      </c>
      <c r="AL269" t="s">
        <v>86</v>
      </c>
      <c r="AM269" t="s">
        <v>87</v>
      </c>
      <c r="AN269" t="s">
        <v>493</v>
      </c>
      <c r="AO269" t="s">
        <v>1431</v>
      </c>
      <c r="AP269" t="s">
        <v>74</v>
      </c>
      <c r="AQ269" t="s">
        <v>74</v>
      </c>
      <c r="AR269" t="s">
        <v>1432</v>
      </c>
      <c r="AS269" t="s">
        <v>74</v>
      </c>
      <c r="AT269" t="s">
        <v>3106</v>
      </c>
      <c r="AU269">
        <v>1991</v>
      </c>
      <c r="AV269">
        <v>96</v>
      </c>
      <c r="AW269" t="s">
        <v>3107</v>
      </c>
      <c r="AX269" t="s">
        <v>74</v>
      </c>
      <c r="AY269" t="s">
        <v>74</v>
      </c>
      <c r="AZ269" t="s">
        <v>74</v>
      </c>
      <c r="BA269" t="s">
        <v>74</v>
      </c>
      <c r="BB269">
        <v>6753</v>
      </c>
      <c r="BC269">
        <v>6778</v>
      </c>
      <c r="BD269" t="s">
        <v>74</v>
      </c>
      <c r="BE269" t="s">
        <v>3117</v>
      </c>
      <c r="BF269" t="str">
        <f>HYPERLINK("http://dx.doi.org/10.1029/90JB02528","http://dx.doi.org/10.1029/90JB02528")</f>
        <v>http://dx.doi.org/10.1029/90JB02528</v>
      </c>
      <c r="BG269" t="s">
        <v>74</v>
      </c>
      <c r="BH269" t="s">
        <v>74</v>
      </c>
      <c r="BI269">
        <v>26</v>
      </c>
      <c r="BJ269" t="s">
        <v>380</v>
      </c>
      <c r="BK269" t="s">
        <v>97</v>
      </c>
      <c r="BL269" t="s">
        <v>381</v>
      </c>
      <c r="BM269" t="s">
        <v>3109</v>
      </c>
      <c r="BN269" t="s">
        <v>74</v>
      </c>
      <c r="BO269" t="s">
        <v>74</v>
      </c>
      <c r="BP269" t="s">
        <v>74</v>
      </c>
      <c r="BQ269" t="s">
        <v>74</v>
      </c>
      <c r="BR269" t="s">
        <v>100</v>
      </c>
      <c r="BS269" t="s">
        <v>3118</v>
      </c>
      <c r="BT269" t="str">
        <f>HYPERLINK("https%3A%2F%2Fwww.webofscience.com%2Fwos%2Fwoscc%2Ffull-record%2FWOS:A1991FG77300057","View Full Record in Web of Science")</f>
        <v>View Full Record in Web of Science</v>
      </c>
    </row>
    <row r="270" spans="1:72" x14ac:dyDescent="0.15">
      <c r="A270" t="s">
        <v>72</v>
      </c>
      <c r="B270" t="s">
        <v>3119</v>
      </c>
      <c r="C270" t="s">
        <v>74</v>
      </c>
      <c r="D270" t="s">
        <v>74</v>
      </c>
      <c r="E270" t="s">
        <v>74</v>
      </c>
      <c r="F270" t="s">
        <v>3119</v>
      </c>
      <c r="G270" t="s">
        <v>74</v>
      </c>
      <c r="H270" t="s">
        <v>74</v>
      </c>
      <c r="I270" t="s">
        <v>3120</v>
      </c>
      <c r="J270" t="s">
        <v>1425</v>
      </c>
      <c r="K270" t="s">
        <v>74</v>
      </c>
      <c r="L270" t="s">
        <v>74</v>
      </c>
      <c r="M270" t="s">
        <v>77</v>
      </c>
      <c r="N270" t="s">
        <v>78</v>
      </c>
      <c r="O270" t="s">
        <v>74</v>
      </c>
      <c r="P270" t="s">
        <v>74</v>
      </c>
      <c r="Q270" t="s">
        <v>74</v>
      </c>
      <c r="R270" t="s">
        <v>74</v>
      </c>
      <c r="S270" t="s">
        <v>74</v>
      </c>
      <c r="T270" t="s">
        <v>74</v>
      </c>
      <c r="U270" t="s">
        <v>3121</v>
      </c>
      <c r="V270" t="s">
        <v>3122</v>
      </c>
      <c r="W270" t="s">
        <v>3123</v>
      </c>
      <c r="X270" t="s">
        <v>3124</v>
      </c>
      <c r="Y270" t="s">
        <v>3125</v>
      </c>
      <c r="Z270" t="s">
        <v>74</v>
      </c>
      <c r="AA270" t="s">
        <v>3126</v>
      </c>
      <c r="AB270" t="s">
        <v>74</v>
      </c>
      <c r="AC270" t="s">
        <v>74</v>
      </c>
      <c r="AD270" t="s">
        <v>74</v>
      </c>
      <c r="AE270" t="s">
        <v>74</v>
      </c>
      <c r="AF270" t="s">
        <v>74</v>
      </c>
      <c r="AG270">
        <v>25</v>
      </c>
      <c r="AH270">
        <v>16</v>
      </c>
      <c r="AI270">
        <v>16</v>
      </c>
      <c r="AJ270">
        <v>1</v>
      </c>
      <c r="AK270">
        <v>3</v>
      </c>
      <c r="AL270" t="s">
        <v>86</v>
      </c>
      <c r="AM270" t="s">
        <v>87</v>
      </c>
      <c r="AN270" t="s">
        <v>88</v>
      </c>
      <c r="AO270" t="s">
        <v>1431</v>
      </c>
      <c r="AP270" t="s">
        <v>74</v>
      </c>
      <c r="AQ270" t="s">
        <v>74</v>
      </c>
      <c r="AR270" t="s">
        <v>1432</v>
      </c>
      <c r="AS270" t="s">
        <v>74</v>
      </c>
      <c r="AT270" t="s">
        <v>3106</v>
      </c>
      <c r="AU270">
        <v>1991</v>
      </c>
      <c r="AV270">
        <v>96</v>
      </c>
      <c r="AW270" t="s">
        <v>3107</v>
      </c>
      <c r="AX270" t="s">
        <v>74</v>
      </c>
      <c r="AY270" t="s">
        <v>74</v>
      </c>
      <c r="AZ270" t="s">
        <v>74</v>
      </c>
      <c r="BA270" t="s">
        <v>74</v>
      </c>
      <c r="BB270">
        <v>6797</v>
      </c>
      <c r="BC270">
        <v>6803</v>
      </c>
      <c r="BD270" t="s">
        <v>74</v>
      </c>
      <c r="BE270" t="s">
        <v>3127</v>
      </c>
      <c r="BF270" t="str">
        <f>HYPERLINK("http://dx.doi.org/10.1029/90JB02633","http://dx.doi.org/10.1029/90JB02633")</f>
        <v>http://dx.doi.org/10.1029/90JB02633</v>
      </c>
      <c r="BG270" t="s">
        <v>74</v>
      </c>
      <c r="BH270" t="s">
        <v>74</v>
      </c>
      <c r="BI270">
        <v>7</v>
      </c>
      <c r="BJ270" t="s">
        <v>380</v>
      </c>
      <c r="BK270" t="s">
        <v>97</v>
      </c>
      <c r="BL270" t="s">
        <v>381</v>
      </c>
      <c r="BM270" t="s">
        <v>3109</v>
      </c>
      <c r="BN270" t="s">
        <v>74</v>
      </c>
      <c r="BO270" t="s">
        <v>74</v>
      </c>
      <c r="BP270" t="s">
        <v>74</v>
      </c>
      <c r="BQ270" t="s">
        <v>74</v>
      </c>
      <c r="BR270" t="s">
        <v>100</v>
      </c>
      <c r="BS270" t="s">
        <v>3128</v>
      </c>
      <c r="BT270" t="str">
        <f>HYPERLINK("https%3A%2F%2Fwww.webofscience.com%2Fwos%2Fwoscc%2Ffull-record%2FWOS:A1991FG77300059","View Full Record in Web of Science")</f>
        <v>View Full Record in Web of Science</v>
      </c>
    </row>
    <row r="271" spans="1:72" x14ac:dyDescent="0.15">
      <c r="A271" t="s">
        <v>72</v>
      </c>
      <c r="B271" t="s">
        <v>3129</v>
      </c>
      <c r="C271" t="s">
        <v>74</v>
      </c>
      <c r="D271" t="s">
        <v>74</v>
      </c>
      <c r="E271" t="s">
        <v>74</v>
      </c>
      <c r="F271" t="s">
        <v>3129</v>
      </c>
      <c r="G271" t="s">
        <v>74</v>
      </c>
      <c r="H271" t="s">
        <v>74</v>
      </c>
      <c r="I271" t="s">
        <v>3130</v>
      </c>
      <c r="J271" t="s">
        <v>1425</v>
      </c>
      <c r="K271" t="s">
        <v>74</v>
      </c>
      <c r="L271" t="s">
        <v>74</v>
      </c>
      <c r="M271" t="s">
        <v>77</v>
      </c>
      <c r="N271" t="s">
        <v>78</v>
      </c>
      <c r="O271" t="s">
        <v>74</v>
      </c>
      <c r="P271" t="s">
        <v>74</v>
      </c>
      <c r="Q271" t="s">
        <v>74</v>
      </c>
      <c r="R271" t="s">
        <v>74</v>
      </c>
      <c r="S271" t="s">
        <v>74</v>
      </c>
      <c r="T271" t="s">
        <v>74</v>
      </c>
      <c r="U271" t="s">
        <v>3131</v>
      </c>
      <c r="V271" t="s">
        <v>3132</v>
      </c>
      <c r="W271" t="s">
        <v>3133</v>
      </c>
      <c r="X271" t="s">
        <v>3134</v>
      </c>
      <c r="Y271" t="s">
        <v>3135</v>
      </c>
      <c r="Z271" t="s">
        <v>74</v>
      </c>
      <c r="AA271" t="s">
        <v>74</v>
      </c>
      <c r="AB271" t="s">
        <v>74</v>
      </c>
      <c r="AC271" t="s">
        <v>74</v>
      </c>
      <c r="AD271" t="s">
        <v>74</v>
      </c>
      <c r="AE271" t="s">
        <v>74</v>
      </c>
      <c r="AF271" t="s">
        <v>74</v>
      </c>
      <c r="AG271">
        <v>105</v>
      </c>
      <c r="AH271">
        <v>67</v>
      </c>
      <c r="AI271">
        <v>68</v>
      </c>
      <c r="AJ271">
        <v>0</v>
      </c>
      <c r="AK271">
        <v>14</v>
      </c>
      <c r="AL271" t="s">
        <v>86</v>
      </c>
      <c r="AM271" t="s">
        <v>87</v>
      </c>
      <c r="AN271" t="s">
        <v>88</v>
      </c>
      <c r="AO271" t="s">
        <v>1431</v>
      </c>
      <c r="AP271" t="s">
        <v>74</v>
      </c>
      <c r="AQ271" t="s">
        <v>74</v>
      </c>
      <c r="AR271" t="s">
        <v>1432</v>
      </c>
      <c r="AS271" t="s">
        <v>74</v>
      </c>
      <c r="AT271" t="s">
        <v>3106</v>
      </c>
      <c r="AU271">
        <v>1991</v>
      </c>
      <c r="AV271">
        <v>96</v>
      </c>
      <c r="AW271" t="s">
        <v>3107</v>
      </c>
      <c r="AX271" t="s">
        <v>74</v>
      </c>
      <c r="AY271" t="s">
        <v>74</v>
      </c>
      <c r="AZ271" t="s">
        <v>74</v>
      </c>
      <c r="BA271" t="s">
        <v>74</v>
      </c>
      <c r="BB271">
        <v>6811</v>
      </c>
      <c r="BC271">
        <v>6827</v>
      </c>
      <c r="BD271" t="s">
        <v>74</v>
      </c>
      <c r="BE271" t="s">
        <v>3136</v>
      </c>
      <c r="BF271" t="str">
        <f>HYPERLINK("http://dx.doi.org/10.1029/90JB01614","http://dx.doi.org/10.1029/90JB01614")</f>
        <v>http://dx.doi.org/10.1029/90JB01614</v>
      </c>
      <c r="BG271" t="s">
        <v>74</v>
      </c>
      <c r="BH271" t="s">
        <v>74</v>
      </c>
      <c r="BI271">
        <v>17</v>
      </c>
      <c r="BJ271" t="s">
        <v>380</v>
      </c>
      <c r="BK271" t="s">
        <v>97</v>
      </c>
      <c r="BL271" t="s">
        <v>381</v>
      </c>
      <c r="BM271" t="s">
        <v>3109</v>
      </c>
      <c r="BN271" t="s">
        <v>74</v>
      </c>
      <c r="BO271" t="s">
        <v>74</v>
      </c>
      <c r="BP271" t="s">
        <v>74</v>
      </c>
      <c r="BQ271" t="s">
        <v>74</v>
      </c>
      <c r="BR271" t="s">
        <v>100</v>
      </c>
      <c r="BS271" t="s">
        <v>3137</v>
      </c>
      <c r="BT271" t="str">
        <f>HYPERLINK("https%3A%2F%2Fwww.webofscience.com%2Fwos%2Fwoscc%2Ffull-record%2FWOS:A1991FG77300061","View Full Record in Web of Science")</f>
        <v>View Full Record in Web of Science</v>
      </c>
    </row>
    <row r="272" spans="1:72" x14ac:dyDescent="0.15">
      <c r="A272" t="s">
        <v>72</v>
      </c>
      <c r="B272" t="s">
        <v>3138</v>
      </c>
      <c r="C272" t="s">
        <v>74</v>
      </c>
      <c r="D272" t="s">
        <v>74</v>
      </c>
      <c r="E272" t="s">
        <v>74</v>
      </c>
      <c r="F272" t="s">
        <v>3138</v>
      </c>
      <c r="G272" t="s">
        <v>74</v>
      </c>
      <c r="H272" t="s">
        <v>74</v>
      </c>
      <c r="I272" t="s">
        <v>3139</v>
      </c>
      <c r="J272" t="s">
        <v>176</v>
      </c>
      <c r="K272" t="s">
        <v>74</v>
      </c>
      <c r="L272" t="s">
        <v>74</v>
      </c>
      <c r="M272" t="s">
        <v>77</v>
      </c>
      <c r="N272" t="s">
        <v>177</v>
      </c>
      <c r="O272" t="s">
        <v>74</v>
      </c>
      <c r="P272" t="s">
        <v>74</v>
      </c>
      <c r="Q272" t="s">
        <v>74</v>
      </c>
      <c r="R272" t="s">
        <v>74</v>
      </c>
      <c r="S272" t="s">
        <v>74</v>
      </c>
      <c r="T272" t="s">
        <v>74</v>
      </c>
      <c r="U272" t="s">
        <v>74</v>
      </c>
      <c r="V272" t="s">
        <v>74</v>
      </c>
      <c r="W272" t="s">
        <v>74</v>
      </c>
      <c r="X272" t="s">
        <v>74</v>
      </c>
      <c r="Y272" t="s">
        <v>74</v>
      </c>
      <c r="Z272" t="s">
        <v>74</v>
      </c>
      <c r="AA272" t="s">
        <v>74</v>
      </c>
      <c r="AB272" t="s">
        <v>74</v>
      </c>
      <c r="AC272" t="s">
        <v>74</v>
      </c>
      <c r="AD272" t="s">
        <v>74</v>
      </c>
      <c r="AE272" t="s">
        <v>74</v>
      </c>
      <c r="AF272" t="s">
        <v>74</v>
      </c>
      <c r="AG272">
        <v>0</v>
      </c>
      <c r="AH272">
        <v>1</v>
      </c>
      <c r="AI272">
        <v>1</v>
      </c>
      <c r="AJ272">
        <v>0</v>
      </c>
      <c r="AK272">
        <v>2</v>
      </c>
      <c r="AL272" t="s">
        <v>178</v>
      </c>
      <c r="AM272" t="s">
        <v>179</v>
      </c>
      <c r="AN272" t="s">
        <v>180</v>
      </c>
      <c r="AO272" t="s">
        <v>181</v>
      </c>
      <c r="AP272" t="s">
        <v>74</v>
      </c>
      <c r="AQ272" t="s">
        <v>74</v>
      </c>
      <c r="AR272" t="s">
        <v>182</v>
      </c>
      <c r="AS272" t="s">
        <v>183</v>
      </c>
      <c r="AT272" t="s">
        <v>3140</v>
      </c>
      <c r="AU272">
        <v>1991</v>
      </c>
      <c r="AV272">
        <v>130</v>
      </c>
      <c r="AW272">
        <v>1763</v>
      </c>
      <c r="AX272" t="s">
        <v>74</v>
      </c>
      <c r="AY272" t="s">
        <v>74</v>
      </c>
      <c r="AZ272" t="s">
        <v>74</v>
      </c>
      <c r="BA272" t="s">
        <v>74</v>
      </c>
      <c r="BB272">
        <v>11</v>
      </c>
      <c r="BC272">
        <v>11</v>
      </c>
      <c r="BD272" t="s">
        <v>74</v>
      </c>
      <c r="BE272" t="s">
        <v>74</v>
      </c>
      <c r="BF272" t="s">
        <v>74</v>
      </c>
      <c r="BG272" t="s">
        <v>74</v>
      </c>
      <c r="BH272" t="s">
        <v>74</v>
      </c>
      <c r="BI272">
        <v>1</v>
      </c>
      <c r="BJ272" t="s">
        <v>117</v>
      </c>
      <c r="BK272" t="s">
        <v>97</v>
      </c>
      <c r="BL272" t="s">
        <v>118</v>
      </c>
      <c r="BM272" t="s">
        <v>3141</v>
      </c>
      <c r="BN272" t="s">
        <v>74</v>
      </c>
      <c r="BO272" t="s">
        <v>74</v>
      </c>
      <c r="BP272" t="s">
        <v>74</v>
      </c>
      <c r="BQ272" t="s">
        <v>74</v>
      </c>
      <c r="BR272" t="s">
        <v>100</v>
      </c>
      <c r="BS272" t="s">
        <v>3142</v>
      </c>
      <c r="BT272" t="str">
        <f>HYPERLINK("https%3A%2F%2Fwww.webofscience.com%2Fwos%2Fwoscc%2Ffull-record%2FWOS:A1991FF19200020","View Full Record in Web of Science")</f>
        <v>View Full Record in Web of Science</v>
      </c>
    </row>
    <row r="273" spans="1:72" x14ac:dyDescent="0.15">
      <c r="A273" t="s">
        <v>72</v>
      </c>
      <c r="B273" t="s">
        <v>885</v>
      </c>
      <c r="C273" t="s">
        <v>74</v>
      </c>
      <c r="D273" t="s">
        <v>74</v>
      </c>
      <c r="E273" t="s">
        <v>74</v>
      </c>
      <c r="F273" t="s">
        <v>885</v>
      </c>
      <c r="G273" t="s">
        <v>74</v>
      </c>
      <c r="H273" t="s">
        <v>74</v>
      </c>
      <c r="I273" t="s">
        <v>3143</v>
      </c>
      <c r="J273" t="s">
        <v>176</v>
      </c>
      <c r="K273" t="s">
        <v>74</v>
      </c>
      <c r="L273" t="s">
        <v>74</v>
      </c>
      <c r="M273" t="s">
        <v>77</v>
      </c>
      <c r="N273" t="s">
        <v>177</v>
      </c>
      <c r="O273" t="s">
        <v>74</v>
      </c>
      <c r="P273" t="s">
        <v>74</v>
      </c>
      <c r="Q273" t="s">
        <v>74</v>
      </c>
      <c r="R273" t="s">
        <v>74</v>
      </c>
      <c r="S273" t="s">
        <v>74</v>
      </c>
      <c r="T273" t="s">
        <v>74</v>
      </c>
      <c r="U273" t="s">
        <v>74</v>
      </c>
      <c r="V273" t="s">
        <v>74</v>
      </c>
      <c r="W273" t="s">
        <v>74</v>
      </c>
      <c r="X273" t="s">
        <v>74</v>
      </c>
      <c r="Y273" t="s">
        <v>74</v>
      </c>
      <c r="Z273" t="s">
        <v>74</v>
      </c>
      <c r="AA273" t="s">
        <v>74</v>
      </c>
      <c r="AB273" t="s">
        <v>74</v>
      </c>
      <c r="AC273" t="s">
        <v>74</v>
      </c>
      <c r="AD273" t="s">
        <v>74</v>
      </c>
      <c r="AE273" t="s">
        <v>74</v>
      </c>
      <c r="AF273" t="s">
        <v>74</v>
      </c>
      <c r="AG273">
        <v>0</v>
      </c>
      <c r="AH273">
        <v>0</v>
      </c>
      <c r="AI273">
        <v>0</v>
      </c>
      <c r="AJ273">
        <v>0</v>
      </c>
      <c r="AK273">
        <v>1</v>
      </c>
      <c r="AL273" t="s">
        <v>3144</v>
      </c>
      <c r="AM273" t="s">
        <v>3145</v>
      </c>
      <c r="AN273" t="s">
        <v>3146</v>
      </c>
      <c r="AO273" t="s">
        <v>181</v>
      </c>
      <c r="AP273" t="s">
        <v>74</v>
      </c>
      <c r="AQ273" t="s">
        <v>74</v>
      </c>
      <c r="AR273" t="s">
        <v>182</v>
      </c>
      <c r="AS273" t="s">
        <v>183</v>
      </c>
      <c r="AT273" t="s">
        <v>3140</v>
      </c>
      <c r="AU273">
        <v>1991</v>
      </c>
      <c r="AV273">
        <v>130</v>
      </c>
      <c r="AW273">
        <v>1763</v>
      </c>
      <c r="AX273" t="s">
        <v>74</v>
      </c>
      <c r="AY273" t="s">
        <v>74</v>
      </c>
      <c r="AZ273" t="s">
        <v>74</v>
      </c>
      <c r="BA273" t="s">
        <v>74</v>
      </c>
      <c r="BB273">
        <v>11</v>
      </c>
      <c r="BC273">
        <v>11</v>
      </c>
      <c r="BD273" t="s">
        <v>74</v>
      </c>
      <c r="BE273" t="s">
        <v>74</v>
      </c>
      <c r="BF273" t="s">
        <v>74</v>
      </c>
      <c r="BG273" t="s">
        <v>74</v>
      </c>
      <c r="BH273" t="s">
        <v>74</v>
      </c>
      <c r="BI273">
        <v>1</v>
      </c>
      <c r="BJ273" t="s">
        <v>117</v>
      </c>
      <c r="BK273" t="s">
        <v>97</v>
      </c>
      <c r="BL273" t="s">
        <v>118</v>
      </c>
      <c r="BM273" t="s">
        <v>3141</v>
      </c>
      <c r="BN273" t="s">
        <v>74</v>
      </c>
      <c r="BO273" t="s">
        <v>74</v>
      </c>
      <c r="BP273" t="s">
        <v>74</v>
      </c>
      <c r="BQ273" t="s">
        <v>74</v>
      </c>
      <c r="BR273" t="s">
        <v>100</v>
      </c>
      <c r="BS273" t="s">
        <v>3147</v>
      </c>
      <c r="BT273" t="str">
        <f>HYPERLINK("https%3A%2F%2Fwww.webofscience.com%2Fwos%2Fwoscc%2Ffull-record%2FWOS:A1991FF19200021","View Full Record in Web of Science")</f>
        <v>View Full Record in Web of Science</v>
      </c>
    </row>
    <row r="274" spans="1:72" x14ac:dyDescent="0.15">
      <c r="A274" t="s">
        <v>72</v>
      </c>
      <c r="B274" t="s">
        <v>3148</v>
      </c>
      <c r="C274" t="s">
        <v>74</v>
      </c>
      <c r="D274" t="s">
        <v>74</v>
      </c>
      <c r="E274" t="s">
        <v>74</v>
      </c>
      <c r="F274" t="s">
        <v>3148</v>
      </c>
      <c r="G274" t="s">
        <v>74</v>
      </c>
      <c r="H274" t="s">
        <v>74</v>
      </c>
      <c r="I274" t="s">
        <v>3149</v>
      </c>
      <c r="J274" t="s">
        <v>208</v>
      </c>
      <c r="K274" t="s">
        <v>74</v>
      </c>
      <c r="L274" t="s">
        <v>74</v>
      </c>
      <c r="M274" t="s">
        <v>77</v>
      </c>
      <c r="N274" t="s">
        <v>78</v>
      </c>
      <c r="O274" t="s">
        <v>74</v>
      </c>
      <c r="P274" t="s">
        <v>74</v>
      </c>
      <c r="Q274" t="s">
        <v>74</v>
      </c>
      <c r="R274" t="s">
        <v>74</v>
      </c>
      <c r="S274" t="s">
        <v>74</v>
      </c>
      <c r="T274" t="s">
        <v>74</v>
      </c>
      <c r="U274" t="s">
        <v>3150</v>
      </c>
      <c r="V274" t="s">
        <v>3151</v>
      </c>
      <c r="W274" t="s">
        <v>3152</v>
      </c>
      <c r="X274" t="s">
        <v>3153</v>
      </c>
      <c r="Y274" t="s">
        <v>3154</v>
      </c>
      <c r="Z274" t="s">
        <v>74</v>
      </c>
      <c r="AA274" t="s">
        <v>74</v>
      </c>
      <c r="AB274" t="s">
        <v>74</v>
      </c>
      <c r="AC274" t="s">
        <v>74</v>
      </c>
      <c r="AD274" t="s">
        <v>74</v>
      </c>
      <c r="AE274" t="s">
        <v>74</v>
      </c>
      <c r="AF274" t="s">
        <v>74</v>
      </c>
      <c r="AG274">
        <v>11</v>
      </c>
      <c r="AH274">
        <v>1</v>
      </c>
      <c r="AI274">
        <v>1</v>
      </c>
      <c r="AJ274">
        <v>0</v>
      </c>
      <c r="AK274">
        <v>0</v>
      </c>
      <c r="AL274" t="s">
        <v>214</v>
      </c>
      <c r="AM274" t="s">
        <v>215</v>
      </c>
      <c r="AN274" t="s">
        <v>216</v>
      </c>
      <c r="AO274" t="s">
        <v>217</v>
      </c>
      <c r="AP274" t="s">
        <v>74</v>
      </c>
      <c r="AQ274" t="s">
        <v>74</v>
      </c>
      <c r="AR274" t="s">
        <v>218</v>
      </c>
      <c r="AS274" t="s">
        <v>219</v>
      </c>
      <c r="AT274" t="s">
        <v>3155</v>
      </c>
      <c r="AU274">
        <v>1991</v>
      </c>
      <c r="AV274">
        <v>9</v>
      </c>
      <c r="AW274">
        <v>4</v>
      </c>
      <c r="AX274" t="s">
        <v>74</v>
      </c>
      <c r="AY274" t="s">
        <v>74</v>
      </c>
      <c r="AZ274" t="s">
        <v>74</v>
      </c>
      <c r="BA274" t="s">
        <v>74</v>
      </c>
      <c r="BB274">
        <v>259</v>
      </c>
      <c r="BC274">
        <v>266</v>
      </c>
      <c r="BD274" t="s">
        <v>74</v>
      </c>
      <c r="BE274" t="s">
        <v>74</v>
      </c>
      <c r="BF274" t="s">
        <v>74</v>
      </c>
      <c r="BG274" t="s">
        <v>74</v>
      </c>
      <c r="BH274" t="s">
        <v>74</v>
      </c>
      <c r="BI274">
        <v>8</v>
      </c>
      <c r="BJ274" t="s">
        <v>221</v>
      </c>
      <c r="BK274" t="s">
        <v>97</v>
      </c>
      <c r="BL274" t="s">
        <v>222</v>
      </c>
      <c r="BM274" t="s">
        <v>3156</v>
      </c>
      <c r="BN274" t="s">
        <v>74</v>
      </c>
      <c r="BO274" t="s">
        <v>74</v>
      </c>
      <c r="BP274" t="s">
        <v>74</v>
      </c>
      <c r="BQ274" t="s">
        <v>74</v>
      </c>
      <c r="BR274" t="s">
        <v>100</v>
      </c>
      <c r="BS274" t="s">
        <v>3157</v>
      </c>
      <c r="BT274" t="str">
        <f>HYPERLINK("https%3A%2F%2Fwww.webofscience.com%2Fwos%2Fwoscc%2Ffull-record%2FWOS:A1991FL81400006","View Full Record in Web of Science")</f>
        <v>View Full Record in Web of Science</v>
      </c>
    </row>
    <row r="275" spans="1:72" x14ac:dyDescent="0.15">
      <c r="A275" t="s">
        <v>72</v>
      </c>
      <c r="B275" t="s">
        <v>3158</v>
      </c>
      <c r="C275" t="s">
        <v>74</v>
      </c>
      <c r="D275" t="s">
        <v>74</v>
      </c>
      <c r="E275" t="s">
        <v>74</v>
      </c>
      <c r="F275" t="s">
        <v>3158</v>
      </c>
      <c r="G275" t="s">
        <v>74</v>
      </c>
      <c r="H275" t="s">
        <v>74</v>
      </c>
      <c r="I275" t="s">
        <v>3159</v>
      </c>
      <c r="J275" t="s">
        <v>3160</v>
      </c>
      <c r="K275" t="s">
        <v>74</v>
      </c>
      <c r="L275" t="s">
        <v>74</v>
      </c>
      <c r="M275" t="s">
        <v>77</v>
      </c>
      <c r="N275" t="s">
        <v>78</v>
      </c>
      <c r="O275" t="s">
        <v>74</v>
      </c>
      <c r="P275" t="s">
        <v>74</v>
      </c>
      <c r="Q275" t="s">
        <v>74</v>
      </c>
      <c r="R275" t="s">
        <v>74</v>
      </c>
      <c r="S275" t="s">
        <v>74</v>
      </c>
      <c r="T275" t="s">
        <v>74</v>
      </c>
      <c r="U275" t="s">
        <v>3161</v>
      </c>
      <c r="V275" t="s">
        <v>3162</v>
      </c>
      <c r="W275" t="s">
        <v>3163</v>
      </c>
      <c r="X275" t="s">
        <v>3164</v>
      </c>
      <c r="Y275" t="s">
        <v>3165</v>
      </c>
      <c r="Z275" t="s">
        <v>74</v>
      </c>
      <c r="AA275" t="s">
        <v>74</v>
      </c>
      <c r="AB275" t="s">
        <v>74</v>
      </c>
      <c r="AC275" t="s">
        <v>74</v>
      </c>
      <c r="AD275" t="s">
        <v>74</v>
      </c>
      <c r="AE275" t="s">
        <v>74</v>
      </c>
      <c r="AF275" t="s">
        <v>74</v>
      </c>
      <c r="AG275">
        <v>39</v>
      </c>
      <c r="AH275">
        <v>74</v>
      </c>
      <c r="AI275">
        <v>80</v>
      </c>
      <c r="AJ275">
        <v>0</v>
      </c>
      <c r="AK275">
        <v>21</v>
      </c>
      <c r="AL275" t="s">
        <v>1000</v>
      </c>
      <c r="AM275" t="s">
        <v>1001</v>
      </c>
      <c r="AN275" t="s">
        <v>1002</v>
      </c>
      <c r="AO275" t="s">
        <v>3166</v>
      </c>
      <c r="AP275" t="s">
        <v>74</v>
      </c>
      <c r="AQ275" t="s">
        <v>74</v>
      </c>
      <c r="AR275" t="s">
        <v>3167</v>
      </c>
      <c r="AS275" t="s">
        <v>3168</v>
      </c>
      <c r="AT275" t="s">
        <v>3155</v>
      </c>
      <c r="AU275">
        <v>1991</v>
      </c>
      <c r="AV275">
        <v>48</v>
      </c>
      <c r="AW275">
        <v>4</v>
      </c>
      <c r="AX275" t="s">
        <v>74</v>
      </c>
      <c r="AY275" t="s">
        <v>74</v>
      </c>
      <c r="AZ275" t="s">
        <v>74</v>
      </c>
      <c r="BA275" t="s">
        <v>74</v>
      </c>
      <c r="BB275">
        <v>631</v>
      </c>
      <c r="BC275">
        <v>639</v>
      </c>
      <c r="BD275" t="s">
        <v>74</v>
      </c>
      <c r="BE275" t="s">
        <v>3169</v>
      </c>
      <c r="BF275" t="str">
        <f>HYPERLINK("http://dx.doi.org/10.1139/f91-081","http://dx.doi.org/10.1139/f91-081")</f>
        <v>http://dx.doi.org/10.1139/f91-081</v>
      </c>
      <c r="BG275" t="s">
        <v>74</v>
      </c>
      <c r="BH275" t="s">
        <v>74</v>
      </c>
      <c r="BI275">
        <v>9</v>
      </c>
      <c r="BJ275" t="s">
        <v>3170</v>
      </c>
      <c r="BK275" t="s">
        <v>97</v>
      </c>
      <c r="BL275" t="s">
        <v>3170</v>
      </c>
      <c r="BM275" t="s">
        <v>3171</v>
      </c>
      <c r="BN275" t="s">
        <v>74</v>
      </c>
      <c r="BO275" t="s">
        <v>74</v>
      </c>
      <c r="BP275" t="s">
        <v>74</v>
      </c>
      <c r="BQ275" t="s">
        <v>74</v>
      </c>
      <c r="BR275" t="s">
        <v>100</v>
      </c>
      <c r="BS275" t="s">
        <v>3172</v>
      </c>
      <c r="BT275" t="str">
        <f>HYPERLINK("https%3A%2F%2Fwww.webofscience.com%2Fwos%2Fwoscc%2Ffull-record%2FWOS:A1991FF52000015","View Full Record in Web of Science")</f>
        <v>View Full Record in Web of Science</v>
      </c>
    </row>
    <row r="276" spans="1:72" x14ac:dyDescent="0.15">
      <c r="A276" t="s">
        <v>72</v>
      </c>
      <c r="B276" t="s">
        <v>3173</v>
      </c>
      <c r="C276" t="s">
        <v>74</v>
      </c>
      <c r="D276" t="s">
        <v>74</v>
      </c>
      <c r="E276" t="s">
        <v>74</v>
      </c>
      <c r="F276" t="s">
        <v>3173</v>
      </c>
      <c r="G276" t="s">
        <v>74</v>
      </c>
      <c r="H276" t="s">
        <v>74</v>
      </c>
      <c r="I276" t="s">
        <v>3174</v>
      </c>
      <c r="J276" t="s">
        <v>2647</v>
      </c>
      <c r="K276" t="s">
        <v>74</v>
      </c>
      <c r="L276" t="s">
        <v>74</v>
      </c>
      <c r="M276" t="s">
        <v>77</v>
      </c>
      <c r="N276" t="s">
        <v>78</v>
      </c>
      <c r="O276" t="s">
        <v>74</v>
      </c>
      <c r="P276" t="s">
        <v>74</v>
      </c>
      <c r="Q276" t="s">
        <v>74</v>
      </c>
      <c r="R276" t="s">
        <v>74</v>
      </c>
      <c r="S276" t="s">
        <v>74</v>
      </c>
      <c r="T276" t="s">
        <v>74</v>
      </c>
      <c r="U276" t="s">
        <v>3175</v>
      </c>
      <c r="V276" t="s">
        <v>3176</v>
      </c>
      <c r="W276" t="s">
        <v>3177</v>
      </c>
      <c r="X276" t="s">
        <v>3178</v>
      </c>
      <c r="Y276" t="s">
        <v>3179</v>
      </c>
      <c r="Z276" t="s">
        <v>74</v>
      </c>
      <c r="AA276" t="s">
        <v>74</v>
      </c>
      <c r="AB276" t="s">
        <v>3180</v>
      </c>
      <c r="AC276" t="s">
        <v>74</v>
      </c>
      <c r="AD276" t="s">
        <v>74</v>
      </c>
      <c r="AE276" t="s">
        <v>74</v>
      </c>
      <c r="AF276" t="s">
        <v>74</v>
      </c>
      <c r="AG276">
        <v>57</v>
      </c>
      <c r="AH276">
        <v>64</v>
      </c>
      <c r="AI276">
        <v>66</v>
      </c>
      <c r="AJ276">
        <v>0</v>
      </c>
      <c r="AK276">
        <v>11</v>
      </c>
      <c r="AL276" t="s">
        <v>1000</v>
      </c>
      <c r="AM276" t="s">
        <v>1001</v>
      </c>
      <c r="AN276" t="s">
        <v>1002</v>
      </c>
      <c r="AO276" t="s">
        <v>2637</v>
      </c>
      <c r="AP276" t="s">
        <v>74</v>
      </c>
      <c r="AQ276" t="s">
        <v>74</v>
      </c>
      <c r="AR276" t="s">
        <v>2639</v>
      </c>
      <c r="AS276" t="s">
        <v>2653</v>
      </c>
      <c r="AT276" t="s">
        <v>3155</v>
      </c>
      <c r="AU276">
        <v>1991</v>
      </c>
      <c r="AV276">
        <v>69</v>
      </c>
      <c r="AW276">
        <v>4</v>
      </c>
      <c r="AX276" t="s">
        <v>74</v>
      </c>
      <c r="AY276" t="s">
        <v>74</v>
      </c>
      <c r="AZ276" t="s">
        <v>74</v>
      </c>
      <c r="BA276" t="s">
        <v>74</v>
      </c>
      <c r="BB276">
        <v>1048</v>
      </c>
      <c r="BC276">
        <v>1070</v>
      </c>
      <c r="BD276" t="s">
        <v>74</v>
      </c>
      <c r="BE276" t="s">
        <v>3181</v>
      </c>
      <c r="BF276" t="str">
        <f>HYPERLINK("http://dx.doi.org/10.1139/z91-150","http://dx.doi.org/10.1139/z91-150")</f>
        <v>http://dx.doi.org/10.1139/z91-150</v>
      </c>
      <c r="BG276" t="s">
        <v>74</v>
      </c>
      <c r="BH276" t="s">
        <v>74</v>
      </c>
      <c r="BI276">
        <v>23</v>
      </c>
      <c r="BJ276" t="s">
        <v>677</v>
      </c>
      <c r="BK276" t="s">
        <v>97</v>
      </c>
      <c r="BL276" t="s">
        <v>677</v>
      </c>
      <c r="BM276" t="s">
        <v>3182</v>
      </c>
      <c r="BN276" t="s">
        <v>74</v>
      </c>
      <c r="BO276" t="s">
        <v>74</v>
      </c>
      <c r="BP276" t="s">
        <v>74</v>
      </c>
      <c r="BQ276" t="s">
        <v>74</v>
      </c>
      <c r="BR276" t="s">
        <v>100</v>
      </c>
      <c r="BS276" t="s">
        <v>3183</v>
      </c>
      <c r="BT276" t="str">
        <f>HYPERLINK("https%3A%2F%2Fwww.webofscience.com%2Fwos%2Fwoscc%2Ffull-record%2FWOS:A1991FP79800027","View Full Record in Web of Science")</f>
        <v>View Full Record in Web of Science</v>
      </c>
    </row>
    <row r="277" spans="1:72" x14ac:dyDescent="0.15">
      <c r="A277" t="s">
        <v>72</v>
      </c>
      <c r="B277" t="s">
        <v>3184</v>
      </c>
      <c r="C277" t="s">
        <v>74</v>
      </c>
      <c r="D277" t="s">
        <v>74</v>
      </c>
      <c r="E277" t="s">
        <v>74</v>
      </c>
      <c r="F277" t="s">
        <v>3184</v>
      </c>
      <c r="G277" t="s">
        <v>74</v>
      </c>
      <c r="H277" t="s">
        <v>74</v>
      </c>
      <c r="I277" t="s">
        <v>3185</v>
      </c>
      <c r="J277" t="s">
        <v>3186</v>
      </c>
      <c r="K277" t="s">
        <v>74</v>
      </c>
      <c r="L277" t="s">
        <v>74</v>
      </c>
      <c r="M277" t="s">
        <v>77</v>
      </c>
      <c r="N277" t="s">
        <v>78</v>
      </c>
      <c r="O277" t="s">
        <v>74</v>
      </c>
      <c r="P277" t="s">
        <v>74</v>
      </c>
      <c r="Q277" t="s">
        <v>74</v>
      </c>
      <c r="R277" t="s">
        <v>74</v>
      </c>
      <c r="S277" t="s">
        <v>74</v>
      </c>
      <c r="T277" t="s">
        <v>74</v>
      </c>
      <c r="U277" t="s">
        <v>3187</v>
      </c>
      <c r="V277" t="s">
        <v>3188</v>
      </c>
      <c r="W277" t="s">
        <v>74</v>
      </c>
      <c r="X277" t="s">
        <v>74</v>
      </c>
      <c r="Y277" t="s">
        <v>3189</v>
      </c>
      <c r="Z277" t="s">
        <v>74</v>
      </c>
      <c r="AA277" t="s">
        <v>74</v>
      </c>
      <c r="AB277" t="s">
        <v>74</v>
      </c>
      <c r="AC277" t="s">
        <v>74</v>
      </c>
      <c r="AD277" t="s">
        <v>74</v>
      </c>
      <c r="AE277" t="s">
        <v>74</v>
      </c>
      <c r="AF277" t="s">
        <v>74</v>
      </c>
      <c r="AG277">
        <v>65</v>
      </c>
      <c r="AH277">
        <v>5</v>
      </c>
      <c r="AI277">
        <v>5</v>
      </c>
      <c r="AJ277">
        <v>0</v>
      </c>
      <c r="AK277">
        <v>6</v>
      </c>
      <c r="AL277" t="s">
        <v>842</v>
      </c>
      <c r="AM277" t="s">
        <v>235</v>
      </c>
      <c r="AN277" t="s">
        <v>3190</v>
      </c>
      <c r="AO277" t="s">
        <v>3191</v>
      </c>
      <c r="AP277" t="s">
        <v>3192</v>
      </c>
      <c r="AQ277" t="s">
        <v>74</v>
      </c>
      <c r="AR277" t="s">
        <v>3186</v>
      </c>
      <c r="AS277" t="s">
        <v>3193</v>
      </c>
      <c r="AT277" t="s">
        <v>3155</v>
      </c>
      <c r="AU277">
        <v>1991</v>
      </c>
      <c r="AV277">
        <v>18</v>
      </c>
      <c r="AW277" t="s">
        <v>705</v>
      </c>
      <c r="AX277" t="s">
        <v>74</v>
      </c>
      <c r="AY277" t="s">
        <v>74</v>
      </c>
      <c r="AZ277" t="s">
        <v>74</v>
      </c>
      <c r="BA277" t="s">
        <v>74</v>
      </c>
      <c r="BB277">
        <v>131</v>
      </c>
      <c r="BC277">
        <v>146</v>
      </c>
      <c r="BD277" t="s">
        <v>74</v>
      </c>
      <c r="BE277" t="s">
        <v>3194</v>
      </c>
      <c r="BF277" t="str">
        <f>HYPERLINK("http://dx.doi.org/10.1007/BF00138994","http://dx.doi.org/10.1007/BF00138994")</f>
        <v>http://dx.doi.org/10.1007/BF00138994</v>
      </c>
      <c r="BG277" t="s">
        <v>74</v>
      </c>
      <c r="BH277" t="s">
        <v>74</v>
      </c>
      <c r="BI277">
        <v>16</v>
      </c>
      <c r="BJ277" t="s">
        <v>2728</v>
      </c>
      <c r="BK277" t="s">
        <v>97</v>
      </c>
      <c r="BL277" t="s">
        <v>2729</v>
      </c>
      <c r="BM277" t="s">
        <v>3195</v>
      </c>
      <c r="BN277" t="s">
        <v>74</v>
      </c>
      <c r="BO277" t="s">
        <v>74</v>
      </c>
      <c r="BP277" t="s">
        <v>74</v>
      </c>
      <c r="BQ277" t="s">
        <v>74</v>
      </c>
      <c r="BR277" t="s">
        <v>100</v>
      </c>
      <c r="BS277" t="s">
        <v>3196</v>
      </c>
      <c r="BT277" t="str">
        <f>HYPERLINK("https%3A%2F%2Fwww.webofscience.com%2Fwos%2Fwoscc%2Ffull-record%2FWOS:A1991FP45900003","View Full Record in Web of Science")</f>
        <v>View Full Record in Web of Science</v>
      </c>
    </row>
    <row r="278" spans="1:72" x14ac:dyDescent="0.15">
      <c r="A278" t="s">
        <v>72</v>
      </c>
      <c r="B278" t="s">
        <v>3197</v>
      </c>
      <c r="C278" t="s">
        <v>74</v>
      </c>
      <c r="D278" t="s">
        <v>74</v>
      </c>
      <c r="E278" t="s">
        <v>74</v>
      </c>
      <c r="F278" t="s">
        <v>3197</v>
      </c>
      <c r="G278" t="s">
        <v>74</v>
      </c>
      <c r="H278" t="s">
        <v>74</v>
      </c>
      <c r="I278" t="s">
        <v>3198</v>
      </c>
      <c r="J278" t="s">
        <v>3186</v>
      </c>
      <c r="K278" t="s">
        <v>74</v>
      </c>
      <c r="L278" t="s">
        <v>74</v>
      </c>
      <c r="M278" t="s">
        <v>77</v>
      </c>
      <c r="N278" t="s">
        <v>78</v>
      </c>
      <c r="O278" t="s">
        <v>74</v>
      </c>
      <c r="P278" t="s">
        <v>74</v>
      </c>
      <c r="Q278" t="s">
        <v>74</v>
      </c>
      <c r="R278" t="s">
        <v>74</v>
      </c>
      <c r="S278" t="s">
        <v>74</v>
      </c>
      <c r="T278" t="s">
        <v>74</v>
      </c>
      <c r="U278" t="s">
        <v>3199</v>
      </c>
      <c r="V278" t="s">
        <v>3200</v>
      </c>
      <c r="W278" t="s">
        <v>74</v>
      </c>
      <c r="X278" t="s">
        <v>74</v>
      </c>
      <c r="Y278" t="s">
        <v>3201</v>
      </c>
      <c r="Z278" t="s">
        <v>74</v>
      </c>
      <c r="AA278" t="s">
        <v>74</v>
      </c>
      <c r="AB278" t="s">
        <v>74</v>
      </c>
      <c r="AC278" t="s">
        <v>74</v>
      </c>
      <c r="AD278" t="s">
        <v>74</v>
      </c>
      <c r="AE278" t="s">
        <v>74</v>
      </c>
      <c r="AF278" t="s">
        <v>74</v>
      </c>
      <c r="AG278">
        <v>88</v>
      </c>
      <c r="AH278">
        <v>31</v>
      </c>
      <c r="AI278">
        <v>33</v>
      </c>
      <c r="AJ278">
        <v>0</v>
      </c>
      <c r="AK278">
        <v>21</v>
      </c>
      <c r="AL278" t="s">
        <v>234</v>
      </c>
      <c r="AM278" t="s">
        <v>235</v>
      </c>
      <c r="AN278" t="s">
        <v>236</v>
      </c>
      <c r="AO278" t="s">
        <v>3191</v>
      </c>
      <c r="AP278" t="s">
        <v>74</v>
      </c>
      <c r="AQ278" t="s">
        <v>74</v>
      </c>
      <c r="AR278" t="s">
        <v>3186</v>
      </c>
      <c r="AS278" t="s">
        <v>3193</v>
      </c>
      <c r="AT278" t="s">
        <v>3155</v>
      </c>
      <c r="AU278">
        <v>1991</v>
      </c>
      <c r="AV278">
        <v>18</v>
      </c>
      <c r="AW278" t="s">
        <v>705</v>
      </c>
      <c r="AX278" t="s">
        <v>74</v>
      </c>
      <c r="AY278" t="s">
        <v>74</v>
      </c>
      <c r="AZ278" t="s">
        <v>74</v>
      </c>
      <c r="BA278" t="s">
        <v>74</v>
      </c>
      <c r="BB278">
        <v>271</v>
      </c>
      <c r="BC278">
        <v>299</v>
      </c>
      <c r="BD278" t="s">
        <v>74</v>
      </c>
      <c r="BE278" t="s">
        <v>3202</v>
      </c>
      <c r="BF278" t="str">
        <f>HYPERLINK("http://dx.doi.org/10.1007/BF00139002","http://dx.doi.org/10.1007/BF00139002")</f>
        <v>http://dx.doi.org/10.1007/BF00139002</v>
      </c>
      <c r="BG278" t="s">
        <v>74</v>
      </c>
      <c r="BH278" t="s">
        <v>74</v>
      </c>
      <c r="BI278">
        <v>29</v>
      </c>
      <c r="BJ278" t="s">
        <v>2728</v>
      </c>
      <c r="BK278" t="s">
        <v>97</v>
      </c>
      <c r="BL278" t="s">
        <v>2729</v>
      </c>
      <c r="BM278" t="s">
        <v>3195</v>
      </c>
      <c r="BN278" t="s">
        <v>74</v>
      </c>
      <c r="BO278" t="s">
        <v>74</v>
      </c>
      <c r="BP278" t="s">
        <v>74</v>
      </c>
      <c r="BQ278" t="s">
        <v>74</v>
      </c>
      <c r="BR278" t="s">
        <v>100</v>
      </c>
      <c r="BS278" t="s">
        <v>3203</v>
      </c>
      <c r="BT278" t="str">
        <f>HYPERLINK("https%3A%2F%2Fwww.webofscience.com%2Fwos%2Fwoscc%2Ffull-record%2FWOS:A1991FP45900011","View Full Record in Web of Science")</f>
        <v>View Full Record in Web of Science</v>
      </c>
    </row>
    <row r="279" spans="1:72" x14ac:dyDescent="0.15">
      <c r="A279" t="s">
        <v>72</v>
      </c>
      <c r="B279" t="s">
        <v>3204</v>
      </c>
      <c r="C279" t="s">
        <v>74</v>
      </c>
      <c r="D279" t="s">
        <v>74</v>
      </c>
      <c r="E279" t="s">
        <v>74</v>
      </c>
      <c r="F279" t="s">
        <v>3204</v>
      </c>
      <c r="G279" t="s">
        <v>74</v>
      </c>
      <c r="H279" t="s">
        <v>74</v>
      </c>
      <c r="I279" t="s">
        <v>3205</v>
      </c>
      <c r="J279" t="s">
        <v>3186</v>
      </c>
      <c r="K279" t="s">
        <v>74</v>
      </c>
      <c r="L279" t="s">
        <v>74</v>
      </c>
      <c r="M279" t="s">
        <v>77</v>
      </c>
      <c r="N279" t="s">
        <v>261</v>
      </c>
      <c r="O279" t="s">
        <v>74</v>
      </c>
      <c r="P279" t="s">
        <v>74</v>
      </c>
      <c r="Q279" t="s">
        <v>74</v>
      </c>
      <c r="R279" t="s">
        <v>74</v>
      </c>
      <c r="S279" t="s">
        <v>74</v>
      </c>
      <c r="T279" t="s">
        <v>74</v>
      </c>
      <c r="U279" t="s">
        <v>3206</v>
      </c>
      <c r="V279" t="s">
        <v>3207</v>
      </c>
      <c r="W279" t="s">
        <v>74</v>
      </c>
      <c r="X279" t="s">
        <v>74</v>
      </c>
      <c r="Y279" t="s">
        <v>3208</v>
      </c>
      <c r="Z279" t="s">
        <v>74</v>
      </c>
      <c r="AA279" t="s">
        <v>74</v>
      </c>
      <c r="AB279" t="s">
        <v>3209</v>
      </c>
      <c r="AC279" t="s">
        <v>74</v>
      </c>
      <c r="AD279" t="s">
        <v>74</v>
      </c>
      <c r="AE279" t="s">
        <v>74</v>
      </c>
      <c r="AF279" t="s">
        <v>74</v>
      </c>
      <c r="AG279">
        <v>37</v>
      </c>
      <c r="AH279">
        <v>10</v>
      </c>
      <c r="AI279">
        <v>10</v>
      </c>
      <c r="AJ279">
        <v>1</v>
      </c>
      <c r="AK279">
        <v>19</v>
      </c>
      <c r="AL279" t="s">
        <v>842</v>
      </c>
      <c r="AM279" t="s">
        <v>235</v>
      </c>
      <c r="AN279" t="s">
        <v>3190</v>
      </c>
      <c r="AO279" t="s">
        <v>3191</v>
      </c>
      <c r="AP279" t="s">
        <v>3192</v>
      </c>
      <c r="AQ279" t="s">
        <v>74</v>
      </c>
      <c r="AR279" t="s">
        <v>3186</v>
      </c>
      <c r="AS279" t="s">
        <v>3193</v>
      </c>
      <c r="AT279" t="s">
        <v>3155</v>
      </c>
      <c r="AU279">
        <v>1991</v>
      </c>
      <c r="AV279">
        <v>18</v>
      </c>
      <c r="AW279" t="s">
        <v>705</v>
      </c>
      <c r="AX279" t="s">
        <v>74</v>
      </c>
      <c r="AY279" t="s">
        <v>74</v>
      </c>
      <c r="AZ279" t="s">
        <v>74</v>
      </c>
      <c r="BA279" t="s">
        <v>74</v>
      </c>
      <c r="BB279">
        <v>339</v>
      </c>
      <c r="BC279">
        <v>359</v>
      </c>
      <c r="BD279" t="s">
        <v>74</v>
      </c>
      <c r="BE279" t="s">
        <v>3210</v>
      </c>
      <c r="BF279" t="str">
        <f>HYPERLINK("http://dx.doi.org/10.1007/BF00139005","http://dx.doi.org/10.1007/BF00139005")</f>
        <v>http://dx.doi.org/10.1007/BF00139005</v>
      </c>
      <c r="BG279" t="s">
        <v>74</v>
      </c>
      <c r="BH279" t="s">
        <v>74</v>
      </c>
      <c r="BI279">
        <v>21</v>
      </c>
      <c r="BJ279" t="s">
        <v>2728</v>
      </c>
      <c r="BK279" t="s">
        <v>97</v>
      </c>
      <c r="BL279" t="s">
        <v>2729</v>
      </c>
      <c r="BM279" t="s">
        <v>3195</v>
      </c>
      <c r="BN279" t="s">
        <v>74</v>
      </c>
      <c r="BO279" t="s">
        <v>74</v>
      </c>
      <c r="BP279" t="s">
        <v>74</v>
      </c>
      <c r="BQ279" t="s">
        <v>74</v>
      </c>
      <c r="BR279" t="s">
        <v>100</v>
      </c>
      <c r="BS279" t="s">
        <v>3211</v>
      </c>
      <c r="BT279" t="str">
        <f>HYPERLINK("https%3A%2F%2Fwww.webofscience.com%2Fwos%2Fwoscc%2Ffull-record%2FWOS:A1991FP45900014","View Full Record in Web of Science")</f>
        <v>View Full Record in Web of Science</v>
      </c>
    </row>
    <row r="280" spans="1:72" x14ac:dyDescent="0.15">
      <c r="A280" t="s">
        <v>72</v>
      </c>
      <c r="B280" t="s">
        <v>3212</v>
      </c>
      <c r="C280" t="s">
        <v>74</v>
      </c>
      <c r="D280" t="s">
        <v>74</v>
      </c>
      <c r="E280" t="s">
        <v>74</v>
      </c>
      <c r="F280" t="s">
        <v>3212</v>
      </c>
      <c r="G280" t="s">
        <v>74</v>
      </c>
      <c r="H280" t="s">
        <v>74</v>
      </c>
      <c r="I280" t="s">
        <v>3213</v>
      </c>
      <c r="J280" t="s">
        <v>2183</v>
      </c>
      <c r="K280" t="s">
        <v>74</v>
      </c>
      <c r="L280" t="s">
        <v>74</v>
      </c>
      <c r="M280" t="s">
        <v>77</v>
      </c>
      <c r="N280" t="s">
        <v>78</v>
      </c>
      <c r="O280" t="s">
        <v>74</v>
      </c>
      <c r="P280" t="s">
        <v>74</v>
      </c>
      <c r="Q280" t="s">
        <v>74</v>
      </c>
      <c r="R280" t="s">
        <v>74</v>
      </c>
      <c r="S280" t="s">
        <v>74</v>
      </c>
      <c r="T280" t="s">
        <v>74</v>
      </c>
      <c r="U280" t="s">
        <v>3214</v>
      </c>
      <c r="V280" t="s">
        <v>3215</v>
      </c>
      <c r="W280" t="s">
        <v>3216</v>
      </c>
      <c r="X280" t="s">
        <v>3217</v>
      </c>
      <c r="Y280" t="s">
        <v>3218</v>
      </c>
      <c r="Z280" t="s">
        <v>74</v>
      </c>
      <c r="AA280" t="s">
        <v>2189</v>
      </c>
      <c r="AB280" t="s">
        <v>2190</v>
      </c>
      <c r="AC280" t="s">
        <v>74</v>
      </c>
      <c r="AD280" t="s">
        <v>74</v>
      </c>
      <c r="AE280" t="s">
        <v>74</v>
      </c>
      <c r="AF280" t="s">
        <v>74</v>
      </c>
      <c r="AG280">
        <v>20</v>
      </c>
      <c r="AH280">
        <v>19</v>
      </c>
      <c r="AI280">
        <v>19</v>
      </c>
      <c r="AJ280">
        <v>0</v>
      </c>
      <c r="AK280">
        <v>1</v>
      </c>
      <c r="AL280" t="s">
        <v>715</v>
      </c>
      <c r="AM280" t="s">
        <v>716</v>
      </c>
      <c r="AN280" t="s">
        <v>717</v>
      </c>
      <c r="AO280" t="s">
        <v>2191</v>
      </c>
      <c r="AP280" t="s">
        <v>74</v>
      </c>
      <c r="AQ280" t="s">
        <v>74</v>
      </c>
      <c r="AR280" t="s">
        <v>2192</v>
      </c>
      <c r="AS280" t="s">
        <v>2193</v>
      </c>
      <c r="AT280" t="s">
        <v>3155</v>
      </c>
      <c r="AU280">
        <v>1991</v>
      </c>
      <c r="AV280">
        <v>103</v>
      </c>
      <c r="AW280" t="s">
        <v>721</v>
      </c>
      <c r="AX280" t="s">
        <v>74</v>
      </c>
      <c r="AY280" t="s">
        <v>74</v>
      </c>
      <c r="AZ280" t="s">
        <v>74</v>
      </c>
      <c r="BA280" t="s">
        <v>74</v>
      </c>
      <c r="BB280">
        <v>79</v>
      </c>
      <c r="BC280">
        <v>83</v>
      </c>
      <c r="BD280" t="s">
        <v>74</v>
      </c>
      <c r="BE280" t="s">
        <v>3219</v>
      </c>
      <c r="BF280" t="str">
        <f>HYPERLINK("http://dx.doi.org/10.1016/0012-821X(91)90151-7","http://dx.doi.org/10.1016/0012-821X(91)90151-7")</f>
        <v>http://dx.doi.org/10.1016/0012-821X(91)90151-7</v>
      </c>
      <c r="BG280" t="s">
        <v>74</v>
      </c>
      <c r="BH280" t="s">
        <v>74</v>
      </c>
      <c r="BI280">
        <v>5</v>
      </c>
      <c r="BJ280" t="s">
        <v>170</v>
      </c>
      <c r="BK280" t="s">
        <v>97</v>
      </c>
      <c r="BL280" t="s">
        <v>170</v>
      </c>
      <c r="BM280" t="s">
        <v>3220</v>
      </c>
      <c r="BN280" t="s">
        <v>74</v>
      </c>
      <c r="BO280" t="s">
        <v>74</v>
      </c>
      <c r="BP280" t="s">
        <v>74</v>
      </c>
      <c r="BQ280" t="s">
        <v>74</v>
      </c>
      <c r="BR280" t="s">
        <v>100</v>
      </c>
      <c r="BS280" t="s">
        <v>3221</v>
      </c>
      <c r="BT280" t="str">
        <f>HYPERLINK("https%3A%2F%2Fwww.webofscience.com%2Fwos%2Fwoscc%2Ffull-record%2FWOS:A1991FM72100007","View Full Record in Web of Science")</f>
        <v>View Full Record in Web of Science</v>
      </c>
    </row>
    <row r="281" spans="1:72" x14ac:dyDescent="0.15">
      <c r="A281" t="s">
        <v>72</v>
      </c>
      <c r="B281" t="s">
        <v>3222</v>
      </c>
      <c r="C281" t="s">
        <v>74</v>
      </c>
      <c r="D281" t="s">
        <v>74</v>
      </c>
      <c r="E281" t="s">
        <v>74</v>
      </c>
      <c r="F281" t="s">
        <v>3222</v>
      </c>
      <c r="G281" t="s">
        <v>74</v>
      </c>
      <c r="H281" t="s">
        <v>74</v>
      </c>
      <c r="I281" t="s">
        <v>3223</v>
      </c>
      <c r="J281" t="s">
        <v>2183</v>
      </c>
      <c r="K281" t="s">
        <v>74</v>
      </c>
      <c r="L281" t="s">
        <v>74</v>
      </c>
      <c r="M281" t="s">
        <v>77</v>
      </c>
      <c r="N281" t="s">
        <v>78</v>
      </c>
      <c r="O281" t="s">
        <v>74</v>
      </c>
      <c r="P281" t="s">
        <v>74</v>
      </c>
      <c r="Q281" t="s">
        <v>74</v>
      </c>
      <c r="R281" t="s">
        <v>74</v>
      </c>
      <c r="S281" t="s">
        <v>74</v>
      </c>
      <c r="T281" t="s">
        <v>74</v>
      </c>
      <c r="U281" t="s">
        <v>3224</v>
      </c>
      <c r="V281" t="s">
        <v>3225</v>
      </c>
      <c r="W281" t="s">
        <v>3226</v>
      </c>
      <c r="X281" t="s">
        <v>3227</v>
      </c>
      <c r="Y281" t="s">
        <v>74</v>
      </c>
      <c r="Z281" t="s">
        <v>74</v>
      </c>
      <c r="AA281" t="s">
        <v>3228</v>
      </c>
      <c r="AB281" t="s">
        <v>3229</v>
      </c>
      <c r="AC281" t="s">
        <v>74</v>
      </c>
      <c r="AD281" t="s">
        <v>74</v>
      </c>
      <c r="AE281" t="s">
        <v>74</v>
      </c>
      <c r="AF281" t="s">
        <v>74</v>
      </c>
      <c r="AG281">
        <v>58</v>
      </c>
      <c r="AH281">
        <v>123</v>
      </c>
      <c r="AI281">
        <v>158</v>
      </c>
      <c r="AJ281">
        <v>0</v>
      </c>
      <c r="AK281">
        <v>21</v>
      </c>
      <c r="AL281" t="s">
        <v>715</v>
      </c>
      <c r="AM281" t="s">
        <v>716</v>
      </c>
      <c r="AN281" t="s">
        <v>717</v>
      </c>
      <c r="AO281" t="s">
        <v>2191</v>
      </c>
      <c r="AP281" t="s">
        <v>74</v>
      </c>
      <c r="AQ281" t="s">
        <v>74</v>
      </c>
      <c r="AR281" t="s">
        <v>2192</v>
      </c>
      <c r="AS281" t="s">
        <v>2193</v>
      </c>
      <c r="AT281" t="s">
        <v>3155</v>
      </c>
      <c r="AU281">
        <v>1991</v>
      </c>
      <c r="AV281">
        <v>103</v>
      </c>
      <c r="AW281" t="s">
        <v>721</v>
      </c>
      <c r="AX281" t="s">
        <v>74</v>
      </c>
      <c r="AY281" t="s">
        <v>74</v>
      </c>
      <c r="AZ281" t="s">
        <v>74</v>
      </c>
      <c r="BA281" t="s">
        <v>74</v>
      </c>
      <c r="BB281">
        <v>241</v>
      </c>
      <c r="BC281">
        <v>256</v>
      </c>
      <c r="BD281" t="s">
        <v>74</v>
      </c>
      <c r="BE281" t="s">
        <v>3230</v>
      </c>
      <c r="BF281" t="str">
        <f>HYPERLINK("http://dx.doi.org/10.1016/0012-821X(91)90164-D","http://dx.doi.org/10.1016/0012-821X(91)90164-D")</f>
        <v>http://dx.doi.org/10.1016/0012-821X(91)90164-D</v>
      </c>
      <c r="BG281" t="s">
        <v>74</v>
      </c>
      <c r="BH281" t="s">
        <v>74</v>
      </c>
      <c r="BI281">
        <v>16</v>
      </c>
      <c r="BJ281" t="s">
        <v>170</v>
      </c>
      <c r="BK281" t="s">
        <v>97</v>
      </c>
      <c r="BL281" t="s">
        <v>170</v>
      </c>
      <c r="BM281" t="s">
        <v>3220</v>
      </c>
      <c r="BN281" t="s">
        <v>74</v>
      </c>
      <c r="BO281" t="s">
        <v>74</v>
      </c>
      <c r="BP281" t="s">
        <v>74</v>
      </c>
      <c r="BQ281" t="s">
        <v>74</v>
      </c>
      <c r="BR281" t="s">
        <v>100</v>
      </c>
      <c r="BS281" t="s">
        <v>3231</v>
      </c>
      <c r="BT281" t="str">
        <f>HYPERLINK("https%3A%2F%2Fwww.webofscience.com%2Fwos%2Fwoscc%2Ffull-record%2FWOS:A1991FM72100020","View Full Record in Web of Science")</f>
        <v>View Full Record in Web of Science</v>
      </c>
    </row>
    <row r="282" spans="1:72" x14ac:dyDescent="0.15">
      <c r="A282" t="s">
        <v>72</v>
      </c>
      <c r="B282" t="s">
        <v>3232</v>
      </c>
      <c r="C282" t="s">
        <v>74</v>
      </c>
      <c r="D282" t="s">
        <v>74</v>
      </c>
      <c r="E282" t="s">
        <v>74</v>
      </c>
      <c r="F282" t="s">
        <v>3232</v>
      </c>
      <c r="G282" t="s">
        <v>74</v>
      </c>
      <c r="H282" t="s">
        <v>74</v>
      </c>
      <c r="I282" t="s">
        <v>3233</v>
      </c>
      <c r="J282" t="s">
        <v>2183</v>
      </c>
      <c r="K282" t="s">
        <v>74</v>
      </c>
      <c r="L282" t="s">
        <v>74</v>
      </c>
      <c r="M282" t="s">
        <v>77</v>
      </c>
      <c r="N282" t="s">
        <v>78</v>
      </c>
      <c r="O282" t="s">
        <v>74</v>
      </c>
      <c r="P282" t="s">
        <v>74</v>
      </c>
      <c r="Q282" t="s">
        <v>74</v>
      </c>
      <c r="R282" t="s">
        <v>74</v>
      </c>
      <c r="S282" t="s">
        <v>74</v>
      </c>
      <c r="T282" t="s">
        <v>74</v>
      </c>
      <c r="U282" t="s">
        <v>3234</v>
      </c>
      <c r="V282" t="s">
        <v>3235</v>
      </c>
      <c r="W282" t="s">
        <v>3236</v>
      </c>
      <c r="X282" t="s">
        <v>552</v>
      </c>
      <c r="Y282" t="s">
        <v>3237</v>
      </c>
      <c r="Z282" t="s">
        <v>74</v>
      </c>
      <c r="AA282" t="s">
        <v>3238</v>
      </c>
      <c r="AB282" t="s">
        <v>74</v>
      </c>
      <c r="AC282" t="s">
        <v>74</v>
      </c>
      <c r="AD282" t="s">
        <v>74</v>
      </c>
      <c r="AE282" t="s">
        <v>74</v>
      </c>
      <c r="AF282" t="s">
        <v>74</v>
      </c>
      <c r="AG282">
        <v>39</v>
      </c>
      <c r="AH282">
        <v>25</v>
      </c>
      <c r="AI282">
        <v>25</v>
      </c>
      <c r="AJ282">
        <v>0</v>
      </c>
      <c r="AK282">
        <v>0</v>
      </c>
      <c r="AL282" t="s">
        <v>715</v>
      </c>
      <c r="AM282" t="s">
        <v>716</v>
      </c>
      <c r="AN282" t="s">
        <v>717</v>
      </c>
      <c r="AO282" t="s">
        <v>2191</v>
      </c>
      <c r="AP282" t="s">
        <v>74</v>
      </c>
      <c r="AQ282" t="s">
        <v>74</v>
      </c>
      <c r="AR282" t="s">
        <v>2192</v>
      </c>
      <c r="AS282" t="s">
        <v>2193</v>
      </c>
      <c r="AT282" t="s">
        <v>3155</v>
      </c>
      <c r="AU282">
        <v>1991</v>
      </c>
      <c r="AV282">
        <v>103</v>
      </c>
      <c r="AW282" t="s">
        <v>721</v>
      </c>
      <c r="AX282" t="s">
        <v>74</v>
      </c>
      <c r="AY282" t="s">
        <v>74</v>
      </c>
      <c r="AZ282" t="s">
        <v>74</v>
      </c>
      <c r="BA282" t="s">
        <v>74</v>
      </c>
      <c r="BB282">
        <v>270</v>
      </c>
      <c r="BC282">
        <v>284</v>
      </c>
      <c r="BD282" t="s">
        <v>74</v>
      </c>
      <c r="BE282" t="s">
        <v>3239</v>
      </c>
      <c r="BF282" t="str">
        <f>HYPERLINK("http://dx.doi.org/10.1016/0012-821X(91)90166-F","http://dx.doi.org/10.1016/0012-821X(91)90166-F")</f>
        <v>http://dx.doi.org/10.1016/0012-821X(91)90166-F</v>
      </c>
      <c r="BG282" t="s">
        <v>74</v>
      </c>
      <c r="BH282" t="s">
        <v>74</v>
      </c>
      <c r="BI282">
        <v>15</v>
      </c>
      <c r="BJ282" t="s">
        <v>170</v>
      </c>
      <c r="BK282" t="s">
        <v>97</v>
      </c>
      <c r="BL282" t="s">
        <v>170</v>
      </c>
      <c r="BM282" t="s">
        <v>3220</v>
      </c>
      <c r="BN282" t="s">
        <v>74</v>
      </c>
      <c r="BO282" t="s">
        <v>74</v>
      </c>
      <c r="BP282" t="s">
        <v>74</v>
      </c>
      <c r="BQ282" t="s">
        <v>74</v>
      </c>
      <c r="BR282" t="s">
        <v>100</v>
      </c>
      <c r="BS282" t="s">
        <v>3240</v>
      </c>
      <c r="BT282" t="str">
        <f>HYPERLINK("https%3A%2F%2Fwww.webofscience.com%2Fwos%2Fwoscc%2Ffull-record%2FWOS:A1991FM72100022","View Full Record in Web of Science")</f>
        <v>View Full Record in Web of Science</v>
      </c>
    </row>
    <row r="283" spans="1:72" x14ac:dyDescent="0.15">
      <c r="A283" t="s">
        <v>72</v>
      </c>
      <c r="B283" t="s">
        <v>3241</v>
      </c>
      <c r="C283" t="s">
        <v>74</v>
      </c>
      <c r="D283" t="s">
        <v>74</v>
      </c>
      <c r="E283" t="s">
        <v>74</v>
      </c>
      <c r="F283" t="s">
        <v>3241</v>
      </c>
      <c r="G283" t="s">
        <v>74</v>
      </c>
      <c r="H283" t="s">
        <v>74</v>
      </c>
      <c r="I283" t="s">
        <v>3242</v>
      </c>
      <c r="J283" t="s">
        <v>2183</v>
      </c>
      <c r="K283" t="s">
        <v>74</v>
      </c>
      <c r="L283" t="s">
        <v>74</v>
      </c>
      <c r="M283" t="s">
        <v>77</v>
      </c>
      <c r="N283" t="s">
        <v>78</v>
      </c>
      <c r="O283" t="s">
        <v>74</v>
      </c>
      <c r="P283" t="s">
        <v>74</v>
      </c>
      <c r="Q283" t="s">
        <v>74</v>
      </c>
      <c r="R283" t="s">
        <v>74</v>
      </c>
      <c r="S283" t="s">
        <v>74</v>
      </c>
      <c r="T283" t="s">
        <v>74</v>
      </c>
      <c r="U283" t="s">
        <v>3243</v>
      </c>
      <c r="V283" t="s">
        <v>3244</v>
      </c>
      <c r="W283" t="s">
        <v>3245</v>
      </c>
      <c r="X283" t="s">
        <v>3246</v>
      </c>
      <c r="Y283" t="s">
        <v>74</v>
      </c>
      <c r="Z283" t="s">
        <v>74</v>
      </c>
      <c r="AA283" t="s">
        <v>3247</v>
      </c>
      <c r="AB283" t="s">
        <v>3248</v>
      </c>
      <c r="AC283" t="s">
        <v>74</v>
      </c>
      <c r="AD283" t="s">
        <v>74</v>
      </c>
      <c r="AE283" t="s">
        <v>74</v>
      </c>
      <c r="AF283" t="s">
        <v>74</v>
      </c>
      <c r="AG283">
        <v>48</v>
      </c>
      <c r="AH283">
        <v>34</v>
      </c>
      <c r="AI283">
        <v>37</v>
      </c>
      <c r="AJ283">
        <v>0</v>
      </c>
      <c r="AK283">
        <v>4</v>
      </c>
      <c r="AL283" t="s">
        <v>715</v>
      </c>
      <c r="AM283" t="s">
        <v>716</v>
      </c>
      <c r="AN283" t="s">
        <v>717</v>
      </c>
      <c r="AO283" t="s">
        <v>2191</v>
      </c>
      <c r="AP283" t="s">
        <v>74</v>
      </c>
      <c r="AQ283" t="s">
        <v>74</v>
      </c>
      <c r="AR283" t="s">
        <v>2192</v>
      </c>
      <c r="AS283" t="s">
        <v>2193</v>
      </c>
      <c r="AT283" t="s">
        <v>3155</v>
      </c>
      <c r="AU283">
        <v>1991</v>
      </c>
      <c r="AV283">
        <v>103</v>
      </c>
      <c r="AW283" t="s">
        <v>721</v>
      </c>
      <c r="AX283" t="s">
        <v>74</v>
      </c>
      <c r="AY283" t="s">
        <v>74</v>
      </c>
      <c r="AZ283" t="s">
        <v>74</v>
      </c>
      <c r="BA283" t="s">
        <v>74</v>
      </c>
      <c r="BB283">
        <v>325</v>
      </c>
      <c r="BC283">
        <v>338</v>
      </c>
      <c r="BD283" t="s">
        <v>74</v>
      </c>
      <c r="BE283" t="s">
        <v>3249</v>
      </c>
      <c r="BF283" t="str">
        <f>HYPERLINK("http://dx.doi.org/10.1016/0012-821X(91)90170-M","http://dx.doi.org/10.1016/0012-821X(91)90170-M")</f>
        <v>http://dx.doi.org/10.1016/0012-821X(91)90170-M</v>
      </c>
      <c r="BG283" t="s">
        <v>74</v>
      </c>
      <c r="BH283" t="s">
        <v>74</v>
      </c>
      <c r="BI283">
        <v>14</v>
      </c>
      <c r="BJ283" t="s">
        <v>170</v>
      </c>
      <c r="BK283" t="s">
        <v>97</v>
      </c>
      <c r="BL283" t="s">
        <v>170</v>
      </c>
      <c r="BM283" t="s">
        <v>3220</v>
      </c>
      <c r="BN283" t="s">
        <v>74</v>
      </c>
      <c r="BO283" t="s">
        <v>74</v>
      </c>
      <c r="BP283" t="s">
        <v>74</v>
      </c>
      <c r="BQ283" t="s">
        <v>74</v>
      </c>
      <c r="BR283" t="s">
        <v>100</v>
      </c>
      <c r="BS283" t="s">
        <v>3250</v>
      </c>
      <c r="BT283" t="str">
        <f>HYPERLINK("https%3A%2F%2Fwww.webofscience.com%2Fwos%2Fwoscc%2Ffull-record%2FWOS:A1991FM72100026","View Full Record in Web of Science")</f>
        <v>View Full Record in Web of Science</v>
      </c>
    </row>
    <row r="284" spans="1:72" x14ac:dyDescent="0.15">
      <c r="A284" t="s">
        <v>72</v>
      </c>
      <c r="B284" t="s">
        <v>3251</v>
      </c>
      <c r="C284" t="s">
        <v>74</v>
      </c>
      <c r="D284" t="s">
        <v>74</v>
      </c>
      <c r="E284" t="s">
        <v>74</v>
      </c>
      <c r="F284" t="s">
        <v>3251</v>
      </c>
      <c r="G284" t="s">
        <v>74</v>
      </c>
      <c r="H284" t="s">
        <v>74</v>
      </c>
      <c r="I284" t="s">
        <v>3252</v>
      </c>
      <c r="J284" t="s">
        <v>457</v>
      </c>
      <c r="K284" t="s">
        <v>74</v>
      </c>
      <c r="L284" t="s">
        <v>74</v>
      </c>
      <c r="M284" t="s">
        <v>77</v>
      </c>
      <c r="N284" t="s">
        <v>78</v>
      </c>
      <c r="O284" t="s">
        <v>74</v>
      </c>
      <c r="P284" t="s">
        <v>74</v>
      </c>
      <c r="Q284" t="s">
        <v>74</v>
      </c>
      <c r="R284" t="s">
        <v>74</v>
      </c>
      <c r="S284" t="s">
        <v>74</v>
      </c>
      <c r="T284" t="s">
        <v>74</v>
      </c>
      <c r="U284" t="s">
        <v>3253</v>
      </c>
      <c r="V284" t="s">
        <v>3254</v>
      </c>
      <c r="W284" t="s">
        <v>3255</v>
      </c>
      <c r="X284" t="s">
        <v>799</v>
      </c>
      <c r="Y284" t="s">
        <v>3256</v>
      </c>
      <c r="Z284" t="s">
        <v>74</v>
      </c>
      <c r="AA284" t="s">
        <v>3257</v>
      </c>
      <c r="AB284" t="s">
        <v>74</v>
      </c>
      <c r="AC284" t="s">
        <v>74</v>
      </c>
      <c r="AD284" t="s">
        <v>74</v>
      </c>
      <c r="AE284" t="s">
        <v>74</v>
      </c>
      <c r="AF284" t="s">
        <v>74</v>
      </c>
      <c r="AG284">
        <v>60</v>
      </c>
      <c r="AH284">
        <v>58</v>
      </c>
      <c r="AI284">
        <v>60</v>
      </c>
      <c r="AJ284">
        <v>0</v>
      </c>
      <c r="AK284">
        <v>5</v>
      </c>
      <c r="AL284" t="s">
        <v>461</v>
      </c>
      <c r="AM284" t="s">
        <v>249</v>
      </c>
      <c r="AN284" t="s">
        <v>462</v>
      </c>
      <c r="AO284" t="s">
        <v>463</v>
      </c>
      <c r="AP284" t="s">
        <v>74</v>
      </c>
      <c r="AQ284" t="s">
        <v>74</v>
      </c>
      <c r="AR284" t="s">
        <v>464</v>
      </c>
      <c r="AS284" t="s">
        <v>465</v>
      </c>
      <c r="AT284" t="s">
        <v>3155</v>
      </c>
      <c r="AU284">
        <v>1991</v>
      </c>
      <c r="AV284">
        <v>55</v>
      </c>
      <c r="AW284">
        <v>4</v>
      </c>
      <c r="AX284" t="s">
        <v>74</v>
      </c>
      <c r="AY284" t="s">
        <v>74</v>
      </c>
      <c r="AZ284" t="s">
        <v>74</v>
      </c>
      <c r="BA284" t="s">
        <v>74</v>
      </c>
      <c r="BB284">
        <v>1111</v>
      </c>
      <c r="BC284">
        <v>1120</v>
      </c>
      <c r="BD284" t="s">
        <v>74</v>
      </c>
      <c r="BE284" t="s">
        <v>3258</v>
      </c>
      <c r="BF284" t="str">
        <f>HYPERLINK("http://dx.doi.org/10.1016/0016-7037(91)90166-3","http://dx.doi.org/10.1016/0016-7037(91)90166-3")</f>
        <v>http://dx.doi.org/10.1016/0016-7037(91)90166-3</v>
      </c>
      <c r="BG284" t="s">
        <v>74</v>
      </c>
      <c r="BH284" t="s">
        <v>74</v>
      </c>
      <c r="BI284">
        <v>10</v>
      </c>
      <c r="BJ284" t="s">
        <v>170</v>
      </c>
      <c r="BK284" t="s">
        <v>97</v>
      </c>
      <c r="BL284" t="s">
        <v>170</v>
      </c>
      <c r="BM284" t="s">
        <v>3259</v>
      </c>
      <c r="BN284" t="s">
        <v>74</v>
      </c>
      <c r="BO284" t="s">
        <v>74</v>
      </c>
      <c r="BP284" t="s">
        <v>74</v>
      </c>
      <c r="BQ284" t="s">
        <v>74</v>
      </c>
      <c r="BR284" t="s">
        <v>100</v>
      </c>
      <c r="BS284" t="s">
        <v>3260</v>
      </c>
      <c r="BT284" t="str">
        <f>HYPERLINK("https%3A%2F%2Fwww.webofscience.com%2Fwos%2Fwoscc%2Ffull-record%2FWOS:A1991FH32200015","View Full Record in Web of Science")</f>
        <v>View Full Record in Web of Science</v>
      </c>
    </row>
    <row r="285" spans="1:72" x14ac:dyDescent="0.15">
      <c r="A285" t="s">
        <v>72</v>
      </c>
      <c r="B285" t="s">
        <v>3261</v>
      </c>
      <c r="C285" t="s">
        <v>74</v>
      </c>
      <c r="D285" t="s">
        <v>74</v>
      </c>
      <c r="E285" t="s">
        <v>74</v>
      </c>
      <c r="F285" t="s">
        <v>3261</v>
      </c>
      <c r="G285" t="s">
        <v>74</v>
      </c>
      <c r="H285" t="s">
        <v>74</v>
      </c>
      <c r="I285" t="s">
        <v>3262</v>
      </c>
      <c r="J285" t="s">
        <v>457</v>
      </c>
      <c r="K285" t="s">
        <v>74</v>
      </c>
      <c r="L285" t="s">
        <v>74</v>
      </c>
      <c r="M285" t="s">
        <v>77</v>
      </c>
      <c r="N285" t="s">
        <v>1491</v>
      </c>
      <c r="O285" t="s">
        <v>74</v>
      </c>
      <c r="P285" t="s">
        <v>74</v>
      </c>
      <c r="Q285" t="s">
        <v>74</v>
      </c>
      <c r="R285" t="s">
        <v>74</v>
      </c>
      <c r="S285" t="s">
        <v>74</v>
      </c>
      <c r="T285" t="s">
        <v>74</v>
      </c>
      <c r="U285" t="s">
        <v>3263</v>
      </c>
      <c r="V285" t="s">
        <v>3264</v>
      </c>
      <c r="W285" t="s">
        <v>74</v>
      </c>
      <c r="X285" t="s">
        <v>74</v>
      </c>
      <c r="Y285" t="s">
        <v>3265</v>
      </c>
      <c r="Z285" t="s">
        <v>74</v>
      </c>
      <c r="AA285" t="s">
        <v>74</v>
      </c>
      <c r="AB285" t="s">
        <v>74</v>
      </c>
      <c r="AC285" t="s">
        <v>74</v>
      </c>
      <c r="AD285" t="s">
        <v>74</v>
      </c>
      <c r="AE285" t="s">
        <v>74</v>
      </c>
      <c r="AF285" t="s">
        <v>74</v>
      </c>
      <c r="AG285">
        <v>35</v>
      </c>
      <c r="AH285">
        <v>10</v>
      </c>
      <c r="AI285">
        <v>10</v>
      </c>
      <c r="AJ285">
        <v>0</v>
      </c>
      <c r="AK285">
        <v>0</v>
      </c>
      <c r="AL285" t="s">
        <v>461</v>
      </c>
      <c r="AM285" t="s">
        <v>249</v>
      </c>
      <c r="AN285" t="s">
        <v>462</v>
      </c>
      <c r="AO285" t="s">
        <v>463</v>
      </c>
      <c r="AP285" t="s">
        <v>74</v>
      </c>
      <c r="AQ285" t="s">
        <v>74</v>
      </c>
      <c r="AR285" t="s">
        <v>464</v>
      </c>
      <c r="AS285" t="s">
        <v>465</v>
      </c>
      <c r="AT285" t="s">
        <v>3155</v>
      </c>
      <c r="AU285">
        <v>1991</v>
      </c>
      <c r="AV285">
        <v>55</v>
      </c>
      <c r="AW285">
        <v>4</v>
      </c>
      <c r="AX285" t="s">
        <v>74</v>
      </c>
      <c r="AY285" t="s">
        <v>74</v>
      </c>
      <c r="AZ285" t="s">
        <v>74</v>
      </c>
      <c r="BA285" t="s">
        <v>74</v>
      </c>
      <c r="BB285">
        <v>1193</v>
      </c>
      <c r="BC285">
        <v>1197</v>
      </c>
      <c r="BD285" t="s">
        <v>74</v>
      </c>
      <c r="BE285" t="s">
        <v>3266</v>
      </c>
      <c r="BF285" t="str">
        <f>HYPERLINK("http://dx.doi.org/10.1016/0016-7037(91)90178-8","http://dx.doi.org/10.1016/0016-7037(91)90178-8")</f>
        <v>http://dx.doi.org/10.1016/0016-7037(91)90178-8</v>
      </c>
      <c r="BG285" t="s">
        <v>74</v>
      </c>
      <c r="BH285" t="s">
        <v>74</v>
      </c>
      <c r="BI285">
        <v>5</v>
      </c>
      <c r="BJ285" t="s">
        <v>170</v>
      </c>
      <c r="BK285" t="s">
        <v>97</v>
      </c>
      <c r="BL285" t="s">
        <v>170</v>
      </c>
      <c r="BM285" t="s">
        <v>3259</v>
      </c>
      <c r="BN285" t="s">
        <v>74</v>
      </c>
      <c r="BO285" t="s">
        <v>74</v>
      </c>
      <c r="BP285" t="s">
        <v>74</v>
      </c>
      <c r="BQ285" t="s">
        <v>74</v>
      </c>
      <c r="BR285" t="s">
        <v>100</v>
      </c>
      <c r="BS285" t="s">
        <v>3267</v>
      </c>
      <c r="BT285" t="str">
        <f>HYPERLINK("https%3A%2F%2Fwww.webofscience.com%2Fwos%2Fwoscc%2Ffull-record%2FWOS:A1991FH32200027","View Full Record in Web of Science")</f>
        <v>View Full Record in Web of Science</v>
      </c>
    </row>
    <row r="286" spans="1:72" x14ac:dyDescent="0.15">
      <c r="A286" t="s">
        <v>72</v>
      </c>
      <c r="B286" t="s">
        <v>3268</v>
      </c>
      <c r="C286" t="s">
        <v>74</v>
      </c>
      <c r="D286" t="s">
        <v>74</v>
      </c>
      <c r="E286" t="s">
        <v>74</v>
      </c>
      <c r="F286" t="s">
        <v>3268</v>
      </c>
      <c r="G286" t="s">
        <v>74</v>
      </c>
      <c r="H286" t="s">
        <v>74</v>
      </c>
      <c r="I286" t="s">
        <v>3269</v>
      </c>
      <c r="J286" t="s">
        <v>1605</v>
      </c>
      <c r="K286" t="s">
        <v>74</v>
      </c>
      <c r="L286" t="s">
        <v>74</v>
      </c>
      <c r="M286" t="s">
        <v>77</v>
      </c>
      <c r="N286" t="s">
        <v>78</v>
      </c>
      <c r="O286" t="s">
        <v>74</v>
      </c>
      <c r="P286" t="s">
        <v>74</v>
      </c>
      <c r="Q286" t="s">
        <v>74</v>
      </c>
      <c r="R286" t="s">
        <v>74</v>
      </c>
      <c r="S286" t="s">
        <v>74</v>
      </c>
      <c r="T286" t="s">
        <v>74</v>
      </c>
      <c r="U286" t="s">
        <v>3270</v>
      </c>
      <c r="V286" t="s">
        <v>3271</v>
      </c>
      <c r="W286" t="s">
        <v>3272</v>
      </c>
      <c r="X286" t="s">
        <v>1504</v>
      </c>
      <c r="Y286" t="s">
        <v>3273</v>
      </c>
      <c r="Z286" t="s">
        <v>74</v>
      </c>
      <c r="AA286" t="s">
        <v>74</v>
      </c>
      <c r="AB286" t="s">
        <v>74</v>
      </c>
      <c r="AC286" t="s">
        <v>74</v>
      </c>
      <c r="AD286" t="s">
        <v>74</v>
      </c>
      <c r="AE286" t="s">
        <v>74</v>
      </c>
      <c r="AF286" t="s">
        <v>74</v>
      </c>
      <c r="AG286">
        <v>56</v>
      </c>
      <c r="AH286">
        <v>114</v>
      </c>
      <c r="AI286">
        <v>128</v>
      </c>
      <c r="AJ286">
        <v>0</v>
      </c>
      <c r="AK286">
        <v>10</v>
      </c>
      <c r="AL286" t="s">
        <v>2204</v>
      </c>
      <c r="AM286" t="s">
        <v>1610</v>
      </c>
      <c r="AN286" t="s">
        <v>2205</v>
      </c>
      <c r="AO286" t="s">
        <v>1612</v>
      </c>
      <c r="AP286" t="s">
        <v>74</v>
      </c>
      <c r="AQ286" t="s">
        <v>74</v>
      </c>
      <c r="AR286" t="s">
        <v>1605</v>
      </c>
      <c r="AS286" t="s">
        <v>381</v>
      </c>
      <c r="AT286" t="s">
        <v>3155</v>
      </c>
      <c r="AU286">
        <v>1991</v>
      </c>
      <c r="AV286">
        <v>19</v>
      </c>
      <c r="AW286">
        <v>4</v>
      </c>
      <c r="AX286" t="s">
        <v>74</v>
      </c>
      <c r="AY286" t="s">
        <v>74</v>
      </c>
      <c r="AZ286" t="s">
        <v>74</v>
      </c>
      <c r="BA286" t="s">
        <v>74</v>
      </c>
      <c r="BB286">
        <v>315</v>
      </c>
      <c r="BC286">
        <v>319</v>
      </c>
      <c r="BD286" t="s">
        <v>74</v>
      </c>
      <c r="BE286" t="s">
        <v>3274</v>
      </c>
      <c r="BF286" t="str">
        <f>HYPERLINK("http://dx.doi.org/10.1130/0091-7613(1991)019&lt;0315:EORCUO&gt;2.3.CO;2","http://dx.doi.org/10.1130/0091-7613(1991)019&lt;0315:EORCUO&gt;2.3.CO;2")</f>
        <v>http://dx.doi.org/10.1130/0091-7613(1991)019&lt;0315:EORCUO&gt;2.3.CO;2</v>
      </c>
      <c r="BG286" t="s">
        <v>74</v>
      </c>
      <c r="BH286" t="s">
        <v>74</v>
      </c>
      <c r="BI286">
        <v>5</v>
      </c>
      <c r="BJ286" t="s">
        <v>381</v>
      </c>
      <c r="BK286" t="s">
        <v>97</v>
      </c>
      <c r="BL286" t="s">
        <v>381</v>
      </c>
      <c r="BM286" t="s">
        <v>3275</v>
      </c>
      <c r="BN286" t="s">
        <v>74</v>
      </c>
      <c r="BO286" t="s">
        <v>74</v>
      </c>
      <c r="BP286" t="s">
        <v>74</v>
      </c>
      <c r="BQ286" t="s">
        <v>74</v>
      </c>
      <c r="BR286" t="s">
        <v>100</v>
      </c>
      <c r="BS286" t="s">
        <v>3276</v>
      </c>
      <c r="BT286" t="str">
        <f>HYPERLINK("https%3A%2F%2Fwww.webofscience.com%2Fwos%2Fwoscc%2Ffull-record%2FWOS:A1991FE84100007","View Full Record in Web of Science")</f>
        <v>View Full Record in Web of Science</v>
      </c>
    </row>
    <row r="287" spans="1:72" x14ac:dyDescent="0.15">
      <c r="A287" t="s">
        <v>72</v>
      </c>
      <c r="B287" t="s">
        <v>3277</v>
      </c>
      <c r="C287" t="s">
        <v>74</v>
      </c>
      <c r="D287" t="s">
        <v>74</v>
      </c>
      <c r="E287" t="s">
        <v>74</v>
      </c>
      <c r="F287" t="s">
        <v>3277</v>
      </c>
      <c r="G287" t="s">
        <v>74</v>
      </c>
      <c r="H287" t="s">
        <v>74</v>
      </c>
      <c r="I287" t="s">
        <v>3278</v>
      </c>
      <c r="J287" t="s">
        <v>3279</v>
      </c>
      <c r="K287" t="s">
        <v>74</v>
      </c>
      <c r="L287" t="s">
        <v>74</v>
      </c>
      <c r="M287" t="s">
        <v>77</v>
      </c>
      <c r="N287" t="s">
        <v>78</v>
      </c>
      <c r="O287" t="s">
        <v>74</v>
      </c>
      <c r="P287" t="s">
        <v>74</v>
      </c>
      <c r="Q287" t="s">
        <v>74</v>
      </c>
      <c r="R287" t="s">
        <v>74</v>
      </c>
      <c r="S287" t="s">
        <v>74</v>
      </c>
      <c r="T287" t="s">
        <v>3280</v>
      </c>
      <c r="U287" t="s">
        <v>3281</v>
      </c>
      <c r="V287" t="s">
        <v>3282</v>
      </c>
      <c r="W287" t="s">
        <v>74</v>
      </c>
      <c r="X287" t="s">
        <v>74</v>
      </c>
      <c r="Y287" t="s">
        <v>3283</v>
      </c>
      <c r="Z287" t="s">
        <v>74</v>
      </c>
      <c r="AA287" t="s">
        <v>3284</v>
      </c>
      <c r="AB287" t="s">
        <v>74</v>
      </c>
      <c r="AC287" t="s">
        <v>74</v>
      </c>
      <c r="AD287" t="s">
        <v>74</v>
      </c>
      <c r="AE287" t="s">
        <v>74</v>
      </c>
      <c r="AF287" t="s">
        <v>74</v>
      </c>
      <c r="AG287">
        <v>26</v>
      </c>
      <c r="AH287">
        <v>30</v>
      </c>
      <c r="AI287">
        <v>33</v>
      </c>
      <c r="AJ287">
        <v>0</v>
      </c>
      <c r="AK287">
        <v>8</v>
      </c>
      <c r="AL287" t="s">
        <v>3285</v>
      </c>
      <c r="AM287" t="s">
        <v>3043</v>
      </c>
      <c r="AN287" t="s">
        <v>3286</v>
      </c>
      <c r="AO287" t="s">
        <v>3287</v>
      </c>
      <c r="AP287" t="s">
        <v>3288</v>
      </c>
      <c r="AQ287" t="s">
        <v>74</v>
      </c>
      <c r="AR287" t="s">
        <v>3289</v>
      </c>
      <c r="AS287" t="s">
        <v>3290</v>
      </c>
      <c r="AT287" t="s">
        <v>3291</v>
      </c>
      <c r="AU287">
        <v>1991</v>
      </c>
      <c r="AV287">
        <v>9</v>
      </c>
      <c r="AW287" t="s">
        <v>705</v>
      </c>
      <c r="AX287" t="s">
        <v>74</v>
      </c>
      <c r="AY287" t="s">
        <v>74</v>
      </c>
      <c r="AZ287" t="s">
        <v>74</v>
      </c>
      <c r="BA287" t="s">
        <v>74</v>
      </c>
      <c r="BB287">
        <v>103</v>
      </c>
      <c r="BC287">
        <v>118</v>
      </c>
      <c r="BD287" t="s">
        <v>74</v>
      </c>
      <c r="BE287" t="s">
        <v>3292</v>
      </c>
      <c r="BF287" t="str">
        <f>HYPERLINK("http://dx.doi.org/10.1080/01490459109385992","http://dx.doi.org/10.1080/01490459109385992")</f>
        <v>http://dx.doi.org/10.1080/01490459109385992</v>
      </c>
      <c r="BG287" t="s">
        <v>74</v>
      </c>
      <c r="BH287" t="s">
        <v>74</v>
      </c>
      <c r="BI287">
        <v>16</v>
      </c>
      <c r="BJ287" t="s">
        <v>3293</v>
      </c>
      <c r="BK287" t="s">
        <v>97</v>
      </c>
      <c r="BL287" t="s">
        <v>3294</v>
      </c>
      <c r="BM287" t="s">
        <v>3295</v>
      </c>
      <c r="BN287" t="s">
        <v>74</v>
      </c>
      <c r="BO287" t="s">
        <v>74</v>
      </c>
      <c r="BP287" t="s">
        <v>74</v>
      </c>
      <c r="BQ287" t="s">
        <v>74</v>
      </c>
      <c r="BR287" t="s">
        <v>100</v>
      </c>
      <c r="BS287" t="s">
        <v>3296</v>
      </c>
      <c r="BT287" t="str">
        <f>HYPERLINK("https%3A%2F%2Fwww.webofscience.com%2Fwos%2Fwoscc%2Ffull-record%2FWOS:A1991HZ03900004","View Full Record in Web of Science")</f>
        <v>View Full Record in Web of Science</v>
      </c>
    </row>
    <row r="288" spans="1:72" x14ac:dyDescent="0.15">
      <c r="A288" t="s">
        <v>72</v>
      </c>
      <c r="B288" t="s">
        <v>3297</v>
      </c>
      <c r="C288" t="s">
        <v>74</v>
      </c>
      <c r="D288" t="s">
        <v>74</v>
      </c>
      <c r="E288" t="s">
        <v>74</v>
      </c>
      <c r="F288" t="s">
        <v>3297</v>
      </c>
      <c r="G288" t="s">
        <v>74</v>
      </c>
      <c r="H288" t="s">
        <v>74</v>
      </c>
      <c r="I288" t="s">
        <v>3298</v>
      </c>
      <c r="J288" t="s">
        <v>486</v>
      </c>
      <c r="K288" t="s">
        <v>74</v>
      </c>
      <c r="L288" t="s">
        <v>74</v>
      </c>
      <c r="M288" t="s">
        <v>77</v>
      </c>
      <c r="N288" t="s">
        <v>78</v>
      </c>
      <c r="O288" t="s">
        <v>74</v>
      </c>
      <c r="P288" t="s">
        <v>74</v>
      </c>
      <c r="Q288" t="s">
        <v>74</v>
      </c>
      <c r="R288" t="s">
        <v>74</v>
      </c>
      <c r="S288" t="s">
        <v>74</v>
      </c>
      <c r="T288" t="s">
        <v>74</v>
      </c>
      <c r="U288" t="s">
        <v>3299</v>
      </c>
      <c r="V288" t="s">
        <v>3300</v>
      </c>
      <c r="W288" t="s">
        <v>74</v>
      </c>
      <c r="X288" t="s">
        <v>74</v>
      </c>
      <c r="Y288" t="s">
        <v>3301</v>
      </c>
      <c r="Z288" t="s">
        <v>74</v>
      </c>
      <c r="AA288" t="s">
        <v>3302</v>
      </c>
      <c r="AB288" t="s">
        <v>3303</v>
      </c>
      <c r="AC288" t="s">
        <v>74</v>
      </c>
      <c r="AD288" t="s">
        <v>74</v>
      </c>
      <c r="AE288" t="s">
        <v>74</v>
      </c>
      <c r="AF288" t="s">
        <v>74</v>
      </c>
      <c r="AG288">
        <v>18</v>
      </c>
      <c r="AH288">
        <v>21</v>
      </c>
      <c r="AI288">
        <v>21</v>
      </c>
      <c r="AJ288">
        <v>0</v>
      </c>
      <c r="AK288">
        <v>7</v>
      </c>
      <c r="AL288" t="s">
        <v>86</v>
      </c>
      <c r="AM288" t="s">
        <v>87</v>
      </c>
      <c r="AN288" t="s">
        <v>493</v>
      </c>
      <c r="AO288" t="s">
        <v>494</v>
      </c>
      <c r="AP288" t="s">
        <v>74</v>
      </c>
      <c r="AQ288" t="s">
        <v>74</v>
      </c>
      <c r="AR288" t="s">
        <v>495</v>
      </c>
      <c r="AS288" t="s">
        <v>496</v>
      </c>
      <c r="AT288" t="s">
        <v>3155</v>
      </c>
      <c r="AU288">
        <v>1991</v>
      </c>
      <c r="AV288">
        <v>18</v>
      </c>
      <c r="AW288">
        <v>4</v>
      </c>
      <c r="AX288" t="s">
        <v>74</v>
      </c>
      <c r="AY288" t="s">
        <v>74</v>
      </c>
      <c r="AZ288" t="s">
        <v>74</v>
      </c>
      <c r="BA288" t="s">
        <v>74</v>
      </c>
      <c r="BB288">
        <v>661</v>
      </c>
      <c r="BC288">
        <v>664</v>
      </c>
      <c r="BD288" t="s">
        <v>74</v>
      </c>
      <c r="BE288" t="s">
        <v>3304</v>
      </c>
      <c r="BF288" t="str">
        <f>HYPERLINK("http://dx.doi.org/10.1029/91GL00546","http://dx.doi.org/10.1029/91GL00546")</f>
        <v>http://dx.doi.org/10.1029/91GL00546</v>
      </c>
      <c r="BG288" t="s">
        <v>74</v>
      </c>
      <c r="BH288" t="s">
        <v>74</v>
      </c>
      <c r="BI288">
        <v>4</v>
      </c>
      <c r="BJ288" t="s">
        <v>380</v>
      </c>
      <c r="BK288" t="s">
        <v>97</v>
      </c>
      <c r="BL288" t="s">
        <v>381</v>
      </c>
      <c r="BM288" t="s">
        <v>3305</v>
      </c>
      <c r="BN288" t="s">
        <v>74</v>
      </c>
      <c r="BO288" t="s">
        <v>74</v>
      </c>
      <c r="BP288" t="s">
        <v>74</v>
      </c>
      <c r="BQ288" t="s">
        <v>74</v>
      </c>
      <c r="BR288" t="s">
        <v>100</v>
      </c>
      <c r="BS288" t="s">
        <v>3306</v>
      </c>
      <c r="BT288" t="str">
        <f>HYPERLINK("https%3A%2F%2Fwww.webofscience.com%2Fwos%2Fwoscc%2Ffull-record%2FWOS:A1991FG82800022","View Full Record in Web of Science")</f>
        <v>View Full Record in Web of Science</v>
      </c>
    </row>
    <row r="289" spans="1:72" x14ac:dyDescent="0.15">
      <c r="A289" t="s">
        <v>72</v>
      </c>
      <c r="B289" t="s">
        <v>3307</v>
      </c>
      <c r="C289" t="s">
        <v>74</v>
      </c>
      <c r="D289" t="s">
        <v>74</v>
      </c>
      <c r="E289" t="s">
        <v>74</v>
      </c>
      <c r="F289" t="s">
        <v>3307</v>
      </c>
      <c r="G289" t="s">
        <v>74</v>
      </c>
      <c r="H289" t="s">
        <v>74</v>
      </c>
      <c r="I289" t="s">
        <v>3308</v>
      </c>
      <c r="J289" t="s">
        <v>486</v>
      </c>
      <c r="K289" t="s">
        <v>74</v>
      </c>
      <c r="L289" t="s">
        <v>74</v>
      </c>
      <c r="M289" t="s">
        <v>77</v>
      </c>
      <c r="N289" t="s">
        <v>78</v>
      </c>
      <c r="O289" t="s">
        <v>74</v>
      </c>
      <c r="P289" t="s">
        <v>74</v>
      </c>
      <c r="Q289" t="s">
        <v>74</v>
      </c>
      <c r="R289" t="s">
        <v>74</v>
      </c>
      <c r="S289" t="s">
        <v>74</v>
      </c>
      <c r="T289" t="s">
        <v>74</v>
      </c>
      <c r="U289" t="s">
        <v>3309</v>
      </c>
      <c r="V289" t="s">
        <v>3310</v>
      </c>
      <c r="W289" t="s">
        <v>812</v>
      </c>
      <c r="X289" t="s">
        <v>782</v>
      </c>
      <c r="Y289" t="s">
        <v>3311</v>
      </c>
      <c r="Z289" t="s">
        <v>74</v>
      </c>
      <c r="AA289" t="s">
        <v>74</v>
      </c>
      <c r="AB289" t="s">
        <v>74</v>
      </c>
      <c r="AC289" t="s">
        <v>74</v>
      </c>
      <c r="AD289" t="s">
        <v>74</v>
      </c>
      <c r="AE289" t="s">
        <v>74</v>
      </c>
      <c r="AF289" t="s">
        <v>74</v>
      </c>
      <c r="AG289">
        <v>15</v>
      </c>
      <c r="AH289">
        <v>8</v>
      </c>
      <c r="AI289">
        <v>9</v>
      </c>
      <c r="AJ289">
        <v>0</v>
      </c>
      <c r="AK289">
        <v>2</v>
      </c>
      <c r="AL289" t="s">
        <v>86</v>
      </c>
      <c r="AM289" t="s">
        <v>87</v>
      </c>
      <c r="AN289" t="s">
        <v>493</v>
      </c>
      <c r="AO289" t="s">
        <v>494</v>
      </c>
      <c r="AP289" t="s">
        <v>74</v>
      </c>
      <c r="AQ289" t="s">
        <v>74</v>
      </c>
      <c r="AR289" t="s">
        <v>495</v>
      </c>
      <c r="AS289" t="s">
        <v>496</v>
      </c>
      <c r="AT289" t="s">
        <v>3155</v>
      </c>
      <c r="AU289">
        <v>1991</v>
      </c>
      <c r="AV289">
        <v>18</v>
      </c>
      <c r="AW289">
        <v>4</v>
      </c>
      <c r="AX289" t="s">
        <v>74</v>
      </c>
      <c r="AY289" t="s">
        <v>74</v>
      </c>
      <c r="AZ289" t="s">
        <v>74</v>
      </c>
      <c r="BA289" t="s">
        <v>74</v>
      </c>
      <c r="BB289">
        <v>665</v>
      </c>
      <c r="BC289">
        <v>668</v>
      </c>
      <c r="BD289" t="s">
        <v>74</v>
      </c>
      <c r="BE289" t="s">
        <v>3312</v>
      </c>
      <c r="BF289" t="str">
        <f>HYPERLINK("http://dx.doi.org/10.1029/91GL00857","http://dx.doi.org/10.1029/91GL00857")</f>
        <v>http://dx.doi.org/10.1029/91GL00857</v>
      </c>
      <c r="BG289" t="s">
        <v>74</v>
      </c>
      <c r="BH289" t="s">
        <v>74</v>
      </c>
      <c r="BI289">
        <v>4</v>
      </c>
      <c r="BJ289" t="s">
        <v>380</v>
      </c>
      <c r="BK289" t="s">
        <v>97</v>
      </c>
      <c r="BL289" t="s">
        <v>381</v>
      </c>
      <c r="BM289" t="s">
        <v>3305</v>
      </c>
      <c r="BN289" t="s">
        <v>74</v>
      </c>
      <c r="BO289" t="s">
        <v>74</v>
      </c>
      <c r="BP289" t="s">
        <v>74</v>
      </c>
      <c r="BQ289" t="s">
        <v>74</v>
      </c>
      <c r="BR289" t="s">
        <v>100</v>
      </c>
      <c r="BS289" t="s">
        <v>3313</v>
      </c>
      <c r="BT289" t="str">
        <f>HYPERLINK("https%3A%2F%2Fwww.webofscience.com%2Fwos%2Fwoscc%2Ffull-record%2FWOS:A1991FG82800023","View Full Record in Web of Science")</f>
        <v>View Full Record in Web of Science</v>
      </c>
    </row>
    <row r="290" spans="1:72" x14ac:dyDescent="0.15">
      <c r="A290" t="s">
        <v>72</v>
      </c>
      <c r="B290" t="s">
        <v>3314</v>
      </c>
      <c r="C290" t="s">
        <v>74</v>
      </c>
      <c r="D290" t="s">
        <v>74</v>
      </c>
      <c r="E290" t="s">
        <v>74</v>
      </c>
      <c r="F290" t="s">
        <v>3314</v>
      </c>
      <c r="G290" t="s">
        <v>74</v>
      </c>
      <c r="H290" t="s">
        <v>74</v>
      </c>
      <c r="I290" t="s">
        <v>3315</v>
      </c>
      <c r="J290" t="s">
        <v>486</v>
      </c>
      <c r="K290" t="s">
        <v>74</v>
      </c>
      <c r="L290" t="s">
        <v>74</v>
      </c>
      <c r="M290" t="s">
        <v>77</v>
      </c>
      <c r="N290" t="s">
        <v>78</v>
      </c>
      <c r="O290" t="s">
        <v>74</v>
      </c>
      <c r="P290" t="s">
        <v>74</v>
      </c>
      <c r="Q290" t="s">
        <v>74</v>
      </c>
      <c r="R290" t="s">
        <v>74</v>
      </c>
      <c r="S290" t="s">
        <v>74</v>
      </c>
      <c r="T290" t="s">
        <v>74</v>
      </c>
      <c r="U290" t="s">
        <v>3316</v>
      </c>
      <c r="V290" t="s">
        <v>3317</v>
      </c>
      <c r="W290" t="s">
        <v>3318</v>
      </c>
      <c r="X290" t="s">
        <v>3319</v>
      </c>
      <c r="Y290" t="s">
        <v>3320</v>
      </c>
      <c r="Z290" t="s">
        <v>74</v>
      </c>
      <c r="AA290" t="s">
        <v>3321</v>
      </c>
      <c r="AB290" t="s">
        <v>3322</v>
      </c>
      <c r="AC290" t="s">
        <v>74</v>
      </c>
      <c r="AD290" t="s">
        <v>74</v>
      </c>
      <c r="AE290" t="s">
        <v>74</v>
      </c>
      <c r="AF290" t="s">
        <v>74</v>
      </c>
      <c r="AG290">
        <v>32</v>
      </c>
      <c r="AH290">
        <v>28</v>
      </c>
      <c r="AI290">
        <v>28</v>
      </c>
      <c r="AJ290">
        <v>1</v>
      </c>
      <c r="AK290">
        <v>6</v>
      </c>
      <c r="AL290" t="s">
        <v>86</v>
      </c>
      <c r="AM290" t="s">
        <v>87</v>
      </c>
      <c r="AN290" t="s">
        <v>493</v>
      </c>
      <c r="AO290" t="s">
        <v>494</v>
      </c>
      <c r="AP290" t="s">
        <v>74</v>
      </c>
      <c r="AQ290" t="s">
        <v>74</v>
      </c>
      <c r="AR290" t="s">
        <v>495</v>
      </c>
      <c r="AS290" t="s">
        <v>496</v>
      </c>
      <c r="AT290" t="s">
        <v>3155</v>
      </c>
      <c r="AU290">
        <v>1991</v>
      </c>
      <c r="AV290">
        <v>18</v>
      </c>
      <c r="AW290">
        <v>4</v>
      </c>
      <c r="AX290" t="s">
        <v>74</v>
      </c>
      <c r="AY290" t="s">
        <v>74</v>
      </c>
      <c r="AZ290" t="s">
        <v>74</v>
      </c>
      <c r="BA290" t="s">
        <v>74</v>
      </c>
      <c r="BB290">
        <v>673</v>
      </c>
      <c r="BC290">
        <v>676</v>
      </c>
      <c r="BD290" t="s">
        <v>74</v>
      </c>
      <c r="BE290" t="s">
        <v>3323</v>
      </c>
      <c r="BF290" t="str">
        <f>HYPERLINK("http://dx.doi.org/10.1029/91GL00547","http://dx.doi.org/10.1029/91GL00547")</f>
        <v>http://dx.doi.org/10.1029/91GL00547</v>
      </c>
      <c r="BG290" t="s">
        <v>74</v>
      </c>
      <c r="BH290" t="s">
        <v>74</v>
      </c>
      <c r="BI290">
        <v>4</v>
      </c>
      <c r="BJ290" t="s">
        <v>380</v>
      </c>
      <c r="BK290" t="s">
        <v>97</v>
      </c>
      <c r="BL290" t="s">
        <v>381</v>
      </c>
      <c r="BM290" t="s">
        <v>3305</v>
      </c>
      <c r="BN290" t="s">
        <v>74</v>
      </c>
      <c r="BO290" t="s">
        <v>172</v>
      </c>
      <c r="BP290" t="s">
        <v>74</v>
      </c>
      <c r="BQ290" t="s">
        <v>74</v>
      </c>
      <c r="BR290" t="s">
        <v>100</v>
      </c>
      <c r="BS290" t="s">
        <v>3324</v>
      </c>
      <c r="BT290" t="str">
        <f>HYPERLINK("https%3A%2F%2Fwww.webofscience.com%2Fwos%2Fwoscc%2Ffull-record%2FWOS:A1991FG82800025","View Full Record in Web of Science")</f>
        <v>View Full Record in Web of Science</v>
      </c>
    </row>
    <row r="291" spans="1:72" x14ac:dyDescent="0.15">
      <c r="A291" t="s">
        <v>72</v>
      </c>
      <c r="B291" t="s">
        <v>3325</v>
      </c>
      <c r="C291" t="s">
        <v>74</v>
      </c>
      <c r="D291" t="s">
        <v>74</v>
      </c>
      <c r="E291" t="s">
        <v>74</v>
      </c>
      <c r="F291" t="s">
        <v>3325</v>
      </c>
      <c r="G291" t="s">
        <v>74</v>
      </c>
      <c r="H291" t="s">
        <v>74</v>
      </c>
      <c r="I291" t="s">
        <v>3326</v>
      </c>
      <c r="J291" t="s">
        <v>3327</v>
      </c>
      <c r="K291" t="s">
        <v>74</v>
      </c>
      <c r="L291" t="s">
        <v>74</v>
      </c>
      <c r="M291" t="s">
        <v>77</v>
      </c>
      <c r="N291" t="s">
        <v>78</v>
      </c>
      <c r="O291" t="s">
        <v>74</v>
      </c>
      <c r="P291" t="s">
        <v>74</v>
      </c>
      <c r="Q291" t="s">
        <v>74</v>
      </c>
      <c r="R291" t="s">
        <v>74</v>
      </c>
      <c r="S291" t="s">
        <v>74</v>
      </c>
      <c r="T291" t="s">
        <v>74</v>
      </c>
      <c r="U291" t="s">
        <v>3328</v>
      </c>
      <c r="V291" t="s">
        <v>3329</v>
      </c>
      <c r="W291" t="s">
        <v>74</v>
      </c>
      <c r="X291" t="s">
        <v>74</v>
      </c>
      <c r="Y291" t="s">
        <v>3330</v>
      </c>
      <c r="Z291" t="s">
        <v>74</v>
      </c>
      <c r="AA291" t="s">
        <v>74</v>
      </c>
      <c r="AB291" t="s">
        <v>74</v>
      </c>
      <c r="AC291" t="s">
        <v>74</v>
      </c>
      <c r="AD291" t="s">
        <v>74</v>
      </c>
      <c r="AE291" t="s">
        <v>74</v>
      </c>
      <c r="AF291" t="s">
        <v>74</v>
      </c>
      <c r="AG291">
        <v>38</v>
      </c>
      <c r="AH291">
        <v>35</v>
      </c>
      <c r="AI291">
        <v>39</v>
      </c>
      <c r="AJ291">
        <v>0</v>
      </c>
      <c r="AK291">
        <v>4</v>
      </c>
      <c r="AL291" t="s">
        <v>3331</v>
      </c>
      <c r="AM291" t="s">
        <v>3332</v>
      </c>
      <c r="AN291" t="s">
        <v>3333</v>
      </c>
      <c r="AO291" t="s">
        <v>3334</v>
      </c>
      <c r="AP291" t="s">
        <v>74</v>
      </c>
      <c r="AQ291" t="s">
        <v>74</v>
      </c>
      <c r="AR291" t="s">
        <v>3335</v>
      </c>
      <c r="AS291" t="s">
        <v>74</v>
      </c>
      <c r="AT291" t="s">
        <v>3336</v>
      </c>
      <c r="AU291">
        <v>1991</v>
      </c>
      <c r="AV291">
        <v>14</v>
      </c>
      <c r="AW291">
        <v>2</v>
      </c>
      <c r="AX291" t="s">
        <v>74</v>
      </c>
      <c r="AY291" t="s">
        <v>74</v>
      </c>
      <c r="AZ291" t="s">
        <v>74</v>
      </c>
      <c r="BA291" t="s">
        <v>74</v>
      </c>
      <c r="BB291">
        <v>112</v>
      </c>
      <c r="BC291">
        <v>120</v>
      </c>
      <c r="BD291" t="s">
        <v>74</v>
      </c>
      <c r="BE291" t="s">
        <v>74</v>
      </c>
      <c r="BF291" t="s">
        <v>74</v>
      </c>
      <c r="BG291" t="s">
        <v>74</v>
      </c>
      <c r="BH291" t="s">
        <v>74</v>
      </c>
      <c r="BI291">
        <v>9</v>
      </c>
      <c r="BJ291" t="s">
        <v>790</v>
      </c>
      <c r="BK291" t="s">
        <v>97</v>
      </c>
      <c r="BL291" t="s">
        <v>791</v>
      </c>
      <c r="BM291" t="s">
        <v>3337</v>
      </c>
      <c r="BN291" t="s">
        <v>74</v>
      </c>
      <c r="BO291" t="s">
        <v>74</v>
      </c>
      <c r="BP291" t="s">
        <v>74</v>
      </c>
      <c r="BQ291" t="s">
        <v>74</v>
      </c>
      <c r="BR291" t="s">
        <v>100</v>
      </c>
      <c r="BS291" t="s">
        <v>3338</v>
      </c>
      <c r="BT291" t="str">
        <f>HYPERLINK("https%3A%2F%2Fwww.webofscience.com%2Fwos%2Fwoscc%2Ffull-record%2FWOS:A1991FH82300006","View Full Record in Web of Science")</f>
        <v>View Full Record in Web of Science</v>
      </c>
    </row>
    <row r="292" spans="1:72" x14ac:dyDescent="0.15">
      <c r="A292" t="s">
        <v>72</v>
      </c>
      <c r="B292" t="s">
        <v>3339</v>
      </c>
      <c r="C292" t="s">
        <v>74</v>
      </c>
      <c r="D292" t="s">
        <v>74</v>
      </c>
      <c r="E292" t="s">
        <v>74</v>
      </c>
      <c r="F292" t="s">
        <v>3339</v>
      </c>
      <c r="G292" t="s">
        <v>74</v>
      </c>
      <c r="H292" t="s">
        <v>74</v>
      </c>
      <c r="I292" t="s">
        <v>3340</v>
      </c>
      <c r="J292" t="s">
        <v>2249</v>
      </c>
      <c r="K292" t="s">
        <v>74</v>
      </c>
      <c r="L292" t="s">
        <v>74</v>
      </c>
      <c r="M292" t="s">
        <v>77</v>
      </c>
      <c r="N292" t="s">
        <v>78</v>
      </c>
      <c r="O292" t="s">
        <v>74</v>
      </c>
      <c r="P292" t="s">
        <v>74</v>
      </c>
      <c r="Q292" t="s">
        <v>74</v>
      </c>
      <c r="R292" t="s">
        <v>74</v>
      </c>
      <c r="S292" t="s">
        <v>74</v>
      </c>
      <c r="T292" t="s">
        <v>74</v>
      </c>
      <c r="U292" t="s">
        <v>3341</v>
      </c>
      <c r="V292" t="s">
        <v>74</v>
      </c>
      <c r="W292" t="s">
        <v>74</v>
      </c>
      <c r="X292" t="s">
        <v>74</v>
      </c>
      <c r="Y292" t="s">
        <v>2712</v>
      </c>
      <c r="Z292" t="s">
        <v>74</v>
      </c>
      <c r="AA292" t="s">
        <v>74</v>
      </c>
      <c r="AB292" t="s">
        <v>2713</v>
      </c>
      <c r="AC292" t="s">
        <v>74</v>
      </c>
      <c r="AD292" t="s">
        <v>74</v>
      </c>
      <c r="AE292" t="s">
        <v>74</v>
      </c>
      <c r="AF292" t="s">
        <v>74</v>
      </c>
      <c r="AG292">
        <v>45</v>
      </c>
      <c r="AH292">
        <v>112</v>
      </c>
      <c r="AI292">
        <v>126</v>
      </c>
      <c r="AJ292">
        <v>0</v>
      </c>
      <c r="AK292">
        <v>11</v>
      </c>
      <c r="AL292" t="s">
        <v>2256</v>
      </c>
      <c r="AM292" t="s">
        <v>2257</v>
      </c>
      <c r="AN292" t="s">
        <v>2258</v>
      </c>
      <c r="AO292" t="s">
        <v>2259</v>
      </c>
      <c r="AP292" t="s">
        <v>74</v>
      </c>
      <c r="AQ292" t="s">
        <v>74</v>
      </c>
      <c r="AR292" t="s">
        <v>2249</v>
      </c>
      <c r="AS292" t="s">
        <v>2260</v>
      </c>
      <c r="AT292" t="s">
        <v>3155</v>
      </c>
      <c r="AU292">
        <v>1991</v>
      </c>
      <c r="AV292">
        <v>90</v>
      </c>
      <c r="AW292">
        <v>2</v>
      </c>
      <c r="AX292" t="s">
        <v>74</v>
      </c>
      <c r="AY292" t="s">
        <v>74</v>
      </c>
      <c r="AZ292" t="s">
        <v>74</v>
      </c>
      <c r="BA292" t="s">
        <v>74</v>
      </c>
      <c r="BB292">
        <v>214</v>
      </c>
      <c r="BC292">
        <v>221</v>
      </c>
      <c r="BD292" t="s">
        <v>74</v>
      </c>
      <c r="BE292" t="s">
        <v>3342</v>
      </c>
      <c r="BF292" t="str">
        <f>HYPERLINK("http://dx.doi.org/10.1016/0019-1035(91)90102-Y","http://dx.doi.org/10.1016/0019-1035(91)90102-Y")</f>
        <v>http://dx.doi.org/10.1016/0019-1035(91)90102-Y</v>
      </c>
      <c r="BG292" t="s">
        <v>74</v>
      </c>
      <c r="BH292" t="s">
        <v>74</v>
      </c>
      <c r="BI292">
        <v>8</v>
      </c>
      <c r="BJ292" t="s">
        <v>818</v>
      </c>
      <c r="BK292" t="s">
        <v>97</v>
      </c>
      <c r="BL292" t="s">
        <v>818</v>
      </c>
      <c r="BM292" t="s">
        <v>3343</v>
      </c>
      <c r="BN292">
        <v>11538097</v>
      </c>
      <c r="BO292" t="s">
        <v>74</v>
      </c>
      <c r="BP292" t="s">
        <v>74</v>
      </c>
      <c r="BQ292" t="s">
        <v>74</v>
      </c>
      <c r="BR292" t="s">
        <v>100</v>
      </c>
      <c r="BS292" t="s">
        <v>3344</v>
      </c>
      <c r="BT292" t="str">
        <f>HYPERLINK("https%3A%2F%2Fwww.webofscience.com%2Fwos%2Fwoscc%2Ffull-record%2FWOS:A1991FH19500003","View Full Record in Web of Science")</f>
        <v>View Full Record in Web of Science</v>
      </c>
    </row>
    <row r="293" spans="1:72" x14ac:dyDescent="0.15">
      <c r="A293" t="s">
        <v>72</v>
      </c>
      <c r="B293" t="s">
        <v>3345</v>
      </c>
      <c r="C293" t="s">
        <v>74</v>
      </c>
      <c r="D293" t="s">
        <v>74</v>
      </c>
      <c r="E293" t="s">
        <v>74</v>
      </c>
      <c r="F293" t="s">
        <v>3345</v>
      </c>
      <c r="G293" t="s">
        <v>74</v>
      </c>
      <c r="H293" t="s">
        <v>74</v>
      </c>
      <c r="I293" t="s">
        <v>3346</v>
      </c>
      <c r="J293" t="s">
        <v>3347</v>
      </c>
      <c r="K293" t="s">
        <v>74</v>
      </c>
      <c r="L293" t="s">
        <v>74</v>
      </c>
      <c r="M293" t="s">
        <v>472</v>
      </c>
      <c r="N293" t="s">
        <v>78</v>
      </c>
      <c r="O293" t="s">
        <v>74</v>
      </c>
      <c r="P293" t="s">
        <v>74</v>
      </c>
      <c r="Q293" t="s">
        <v>74</v>
      </c>
      <c r="R293" t="s">
        <v>74</v>
      </c>
      <c r="S293" t="s">
        <v>74</v>
      </c>
      <c r="T293" t="s">
        <v>74</v>
      </c>
      <c r="U293" t="s">
        <v>3348</v>
      </c>
      <c r="V293" t="s">
        <v>3349</v>
      </c>
      <c r="W293" t="s">
        <v>74</v>
      </c>
      <c r="X293" t="s">
        <v>74</v>
      </c>
      <c r="Y293" t="s">
        <v>3350</v>
      </c>
      <c r="Z293" t="s">
        <v>74</v>
      </c>
      <c r="AA293" t="s">
        <v>3351</v>
      </c>
      <c r="AB293" t="s">
        <v>74</v>
      </c>
      <c r="AC293" t="s">
        <v>74</v>
      </c>
      <c r="AD293" t="s">
        <v>74</v>
      </c>
      <c r="AE293" t="s">
        <v>74</v>
      </c>
      <c r="AF293" t="s">
        <v>74</v>
      </c>
      <c r="AG293">
        <v>31</v>
      </c>
      <c r="AH293">
        <v>6</v>
      </c>
      <c r="AI293">
        <v>8</v>
      </c>
      <c r="AJ293">
        <v>0</v>
      </c>
      <c r="AK293">
        <v>0</v>
      </c>
      <c r="AL293" t="s">
        <v>475</v>
      </c>
      <c r="AM293" t="s">
        <v>476</v>
      </c>
      <c r="AN293" t="s">
        <v>477</v>
      </c>
      <c r="AO293" t="s">
        <v>3352</v>
      </c>
      <c r="AP293" t="s">
        <v>74</v>
      </c>
      <c r="AQ293" t="s">
        <v>74</v>
      </c>
      <c r="AR293" t="s">
        <v>3353</v>
      </c>
      <c r="AS293" t="s">
        <v>74</v>
      </c>
      <c r="AT293" t="s">
        <v>3155</v>
      </c>
      <c r="AU293">
        <v>1991</v>
      </c>
      <c r="AV293">
        <v>27</v>
      </c>
      <c r="AW293">
        <v>4</v>
      </c>
      <c r="AX293" t="s">
        <v>74</v>
      </c>
      <c r="AY293" t="s">
        <v>74</v>
      </c>
      <c r="AZ293" t="s">
        <v>74</v>
      </c>
      <c r="BA293" t="s">
        <v>74</v>
      </c>
      <c r="BB293">
        <v>396</v>
      </c>
      <c r="BC293">
        <v>407</v>
      </c>
      <c r="BD293" t="s">
        <v>74</v>
      </c>
      <c r="BE293" t="s">
        <v>74</v>
      </c>
      <c r="BF293" t="s">
        <v>74</v>
      </c>
      <c r="BG293" t="s">
        <v>74</v>
      </c>
      <c r="BH293" t="s">
        <v>74</v>
      </c>
      <c r="BI293">
        <v>12</v>
      </c>
      <c r="BJ293" t="s">
        <v>2135</v>
      </c>
      <c r="BK293" t="s">
        <v>97</v>
      </c>
      <c r="BL293" t="s">
        <v>2135</v>
      </c>
      <c r="BM293" t="s">
        <v>3354</v>
      </c>
      <c r="BN293" t="s">
        <v>74</v>
      </c>
      <c r="BO293" t="s">
        <v>74</v>
      </c>
      <c r="BP293" t="s">
        <v>74</v>
      </c>
      <c r="BQ293" t="s">
        <v>74</v>
      </c>
      <c r="BR293" t="s">
        <v>100</v>
      </c>
      <c r="BS293" t="s">
        <v>3355</v>
      </c>
      <c r="BT293" t="str">
        <f>HYPERLINK("https%3A%2F%2Fwww.webofscience.com%2Fwos%2Fwoscc%2Ffull-record%2FWOS:A1991FZ55500007","View Full Record in Web of Science")</f>
        <v>View Full Record in Web of Science</v>
      </c>
    </row>
    <row r="294" spans="1:72" x14ac:dyDescent="0.15">
      <c r="A294" t="s">
        <v>72</v>
      </c>
      <c r="B294" t="s">
        <v>3356</v>
      </c>
      <c r="C294" t="s">
        <v>74</v>
      </c>
      <c r="D294" t="s">
        <v>74</v>
      </c>
      <c r="E294" t="s">
        <v>74</v>
      </c>
      <c r="F294" t="s">
        <v>3356</v>
      </c>
      <c r="G294" t="s">
        <v>74</v>
      </c>
      <c r="H294" t="s">
        <v>74</v>
      </c>
      <c r="I294" t="s">
        <v>3357</v>
      </c>
      <c r="J294" t="s">
        <v>3358</v>
      </c>
      <c r="K294" t="s">
        <v>74</v>
      </c>
      <c r="L294" t="s">
        <v>74</v>
      </c>
      <c r="M294" t="s">
        <v>77</v>
      </c>
      <c r="N294" t="s">
        <v>78</v>
      </c>
      <c r="O294" t="s">
        <v>74</v>
      </c>
      <c r="P294" t="s">
        <v>74</v>
      </c>
      <c r="Q294" t="s">
        <v>74</v>
      </c>
      <c r="R294" t="s">
        <v>74</v>
      </c>
      <c r="S294" t="s">
        <v>74</v>
      </c>
      <c r="T294" t="s">
        <v>74</v>
      </c>
      <c r="U294" t="s">
        <v>3359</v>
      </c>
      <c r="V294" t="s">
        <v>3360</v>
      </c>
      <c r="W294" t="s">
        <v>3361</v>
      </c>
      <c r="X294" t="s">
        <v>3362</v>
      </c>
      <c r="Y294" t="s">
        <v>3363</v>
      </c>
      <c r="Z294" t="s">
        <v>74</v>
      </c>
      <c r="AA294" t="s">
        <v>74</v>
      </c>
      <c r="AB294" t="s">
        <v>74</v>
      </c>
      <c r="AC294" t="s">
        <v>74</v>
      </c>
      <c r="AD294" t="s">
        <v>74</v>
      </c>
      <c r="AE294" t="s">
        <v>74</v>
      </c>
      <c r="AF294" t="s">
        <v>74</v>
      </c>
      <c r="AG294">
        <v>36</v>
      </c>
      <c r="AH294">
        <v>94</v>
      </c>
      <c r="AI294">
        <v>99</v>
      </c>
      <c r="AJ294">
        <v>0</v>
      </c>
      <c r="AK294">
        <v>3</v>
      </c>
      <c r="AL294" t="s">
        <v>568</v>
      </c>
      <c r="AM294" t="s">
        <v>569</v>
      </c>
      <c r="AN294" t="s">
        <v>570</v>
      </c>
      <c r="AO294" t="s">
        <v>3364</v>
      </c>
      <c r="AP294" t="s">
        <v>74</v>
      </c>
      <c r="AQ294" t="s">
        <v>74</v>
      </c>
      <c r="AR294" t="s">
        <v>3365</v>
      </c>
      <c r="AS294" t="s">
        <v>3366</v>
      </c>
      <c r="AT294" t="s">
        <v>3155</v>
      </c>
      <c r="AU294">
        <v>1991</v>
      </c>
      <c r="AV294">
        <v>30</v>
      </c>
      <c r="AW294">
        <v>4</v>
      </c>
      <c r="AX294" t="s">
        <v>74</v>
      </c>
      <c r="AY294" t="s">
        <v>74</v>
      </c>
      <c r="AZ294" t="s">
        <v>74</v>
      </c>
      <c r="BA294" t="s">
        <v>74</v>
      </c>
      <c r="BB294">
        <v>478</v>
      </c>
      <c r="BC294">
        <v>493</v>
      </c>
      <c r="BD294" t="s">
        <v>74</v>
      </c>
      <c r="BE294" t="s">
        <v>3367</v>
      </c>
      <c r="BF294" t="str">
        <f>HYPERLINK("http://dx.doi.org/10.1175/1520-0450(1991)030&lt;0478:TUREOT&gt;2.0.CO;2","http://dx.doi.org/10.1175/1520-0450(1991)030&lt;0478:TUREOT&gt;2.0.CO;2")</f>
        <v>http://dx.doi.org/10.1175/1520-0450(1991)030&lt;0478:TUREOT&gt;2.0.CO;2</v>
      </c>
      <c r="BG294" t="s">
        <v>74</v>
      </c>
      <c r="BH294" t="s">
        <v>74</v>
      </c>
      <c r="BI294">
        <v>16</v>
      </c>
      <c r="BJ294" t="s">
        <v>96</v>
      </c>
      <c r="BK294" t="s">
        <v>97</v>
      </c>
      <c r="BL294" t="s">
        <v>96</v>
      </c>
      <c r="BM294" t="s">
        <v>3368</v>
      </c>
      <c r="BN294" t="s">
        <v>74</v>
      </c>
      <c r="BO294" t="s">
        <v>147</v>
      </c>
      <c r="BP294" t="s">
        <v>74</v>
      </c>
      <c r="BQ294" t="s">
        <v>74</v>
      </c>
      <c r="BR294" t="s">
        <v>100</v>
      </c>
      <c r="BS294" t="s">
        <v>3369</v>
      </c>
      <c r="BT294" t="str">
        <f>HYPERLINK("https%3A%2F%2Fwww.webofscience.com%2Fwos%2Fwoscc%2Ffull-record%2FWOS:A1991FL19900007","View Full Record in Web of Science")</f>
        <v>View Full Record in Web of Science</v>
      </c>
    </row>
    <row r="295" spans="1:72" x14ac:dyDescent="0.15">
      <c r="A295" t="s">
        <v>72</v>
      </c>
      <c r="B295" t="s">
        <v>3370</v>
      </c>
      <c r="C295" t="s">
        <v>74</v>
      </c>
      <c r="D295" t="s">
        <v>74</v>
      </c>
      <c r="E295" t="s">
        <v>74</v>
      </c>
      <c r="F295" t="s">
        <v>3370</v>
      </c>
      <c r="G295" t="s">
        <v>74</v>
      </c>
      <c r="H295" t="s">
        <v>74</v>
      </c>
      <c r="I295" t="s">
        <v>3371</v>
      </c>
      <c r="J295" t="s">
        <v>3358</v>
      </c>
      <c r="K295" t="s">
        <v>74</v>
      </c>
      <c r="L295" t="s">
        <v>74</v>
      </c>
      <c r="M295" t="s">
        <v>77</v>
      </c>
      <c r="N295" t="s">
        <v>78</v>
      </c>
      <c r="O295" t="s">
        <v>74</v>
      </c>
      <c r="P295" t="s">
        <v>74</v>
      </c>
      <c r="Q295" t="s">
        <v>74</v>
      </c>
      <c r="R295" t="s">
        <v>74</v>
      </c>
      <c r="S295" t="s">
        <v>74</v>
      </c>
      <c r="T295" t="s">
        <v>74</v>
      </c>
      <c r="U295" t="s">
        <v>3372</v>
      </c>
      <c r="V295" t="s">
        <v>3373</v>
      </c>
      <c r="W295" t="s">
        <v>3374</v>
      </c>
      <c r="X295" t="s">
        <v>3375</v>
      </c>
      <c r="Y295" t="s">
        <v>3376</v>
      </c>
      <c r="Z295" t="s">
        <v>74</v>
      </c>
      <c r="AA295" t="s">
        <v>74</v>
      </c>
      <c r="AB295" t="s">
        <v>74</v>
      </c>
      <c r="AC295" t="s">
        <v>74</v>
      </c>
      <c r="AD295" t="s">
        <v>74</v>
      </c>
      <c r="AE295" t="s">
        <v>74</v>
      </c>
      <c r="AF295" t="s">
        <v>74</v>
      </c>
      <c r="AG295">
        <v>54</v>
      </c>
      <c r="AH295">
        <v>3</v>
      </c>
      <c r="AI295">
        <v>3</v>
      </c>
      <c r="AJ295">
        <v>0</v>
      </c>
      <c r="AK295">
        <v>2</v>
      </c>
      <c r="AL295" t="s">
        <v>568</v>
      </c>
      <c r="AM295" t="s">
        <v>569</v>
      </c>
      <c r="AN295" t="s">
        <v>570</v>
      </c>
      <c r="AO295" t="s">
        <v>3364</v>
      </c>
      <c r="AP295" t="s">
        <v>74</v>
      </c>
      <c r="AQ295" t="s">
        <v>74</v>
      </c>
      <c r="AR295" t="s">
        <v>3365</v>
      </c>
      <c r="AS295" t="s">
        <v>3366</v>
      </c>
      <c r="AT295" t="s">
        <v>3155</v>
      </c>
      <c r="AU295">
        <v>1991</v>
      </c>
      <c r="AV295">
        <v>30</v>
      </c>
      <c r="AW295">
        <v>4</v>
      </c>
      <c r="AX295" t="s">
        <v>74</v>
      </c>
      <c r="AY295" t="s">
        <v>74</v>
      </c>
      <c r="AZ295" t="s">
        <v>74</v>
      </c>
      <c r="BA295" t="s">
        <v>74</v>
      </c>
      <c r="BB295">
        <v>494</v>
      </c>
      <c r="BC295">
        <v>507</v>
      </c>
      <c r="BD295" t="s">
        <v>74</v>
      </c>
      <c r="BE295" t="s">
        <v>3377</v>
      </c>
      <c r="BF295" t="str">
        <f>HYPERLINK("http://dx.doi.org/10.1175/1520-0450(1991)030&lt;0494:VAMITA&gt;2.0.CO;2","http://dx.doi.org/10.1175/1520-0450(1991)030&lt;0494:VAMITA&gt;2.0.CO;2")</f>
        <v>http://dx.doi.org/10.1175/1520-0450(1991)030&lt;0494:VAMITA&gt;2.0.CO;2</v>
      </c>
      <c r="BG295" t="s">
        <v>74</v>
      </c>
      <c r="BH295" t="s">
        <v>74</v>
      </c>
      <c r="BI295">
        <v>14</v>
      </c>
      <c r="BJ295" t="s">
        <v>96</v>
      </c>
      <c r="BK295" t="s">
        <v>97</v>
      </c>
      <c r="BL295" t="s">
        <v>96</v>
      </c>
      <c r="BM295" t="s">
        <v>3368</v>
      </c>
      <c r="BN295" t="s">
        <v>74</v>
      </c>
      <c r="BO295" t="s">
        <v>147</v>
      </c>
      <c r="BP295" t="s">
        <v>74</v>
      </c>
      <c r="BQ295" t="s">
        <v>74</v>
      </c>
      <c r="BR295" t="s">
        <v>100</v>
      </c>
      <c r="BS295" t="s">
        <v>3378</v>
      </c>
      <c r="BT295" t="str">
        <f>HYPERLINK("https%3A%2F%2Fwww.webofscience.com%2Fwos%2Fwoscc%2Ffull-record%2FWOS:A1991FL19900008","View Full Record in Web of Science")</f>
        <v>View Full Record in Web of Science</v>
      </c>
    </row>
    <row r="296" spans="1:72" x14ac:dyDescent="0.15">
      <c r="A296" t="s">
        <v>72</v>
      </c>
      <c r="B296" t="s">
        <v>3379</v>
      </c>
      <c r="C296" t="s">
        <v>74</v>
      </c>
      <c r="D296" t="s">
        <v>74</v>
      </c>
      <c r="E296" t="s">
        <v>74</v>
      </c>
      <c r="F296" t="s">
        <v>3379</v>
      </c>
      <c r="G296" t="s">
        <v>74</v>
      </c>
      <c r="H296" t="s">
        <v>74</v>
      </c>
      <c r="I296" t="s">
        <v>3380</v>
      </c>
      <c r="J296" t="s">
        <v>3381</v>
      </c>
      <c r="K296" t="s">
        <v>74</v>
      </c>
      <c r="L296" t="s">
        <v>74</v>
      </c>
      <c r="M296" t="s">
        <v>77</v>
      </c>
      <c r="N296" t="s">
        <v>78</v>
      </c>
      <c r="O296" t="s">
        <v>74</v>
      </c>
      <c r="P296" t="s">
        <v>74</v>
      </c>
      <c r="Q296" t="s">
        <v>74</v>
      </c>
      <c r="R296" t="s">
        <v>74</v>
      </c>
      <c r="S296" t="s">
        <v>74</v>
      </c>
      <c r="T296" t="s">
        <v>74</v>
      </c>
      <c r="U296" t="s">
        <v>3382</v>
      </c>
      <c r="V296" t="s">
        <v>3383</v>
      </c>
      <c r="W296" t="s">
        <v>3384</v>
      </c>
      <c r="X296" t="s">
        <v>3385</v>
      </c>
      <c r="Y296" t="s">
        <v>841</v>
      </c>
      <c r="Z296" t="s">
        <v>74</v>
      </c>
      <c r="AA296" t="s">
        <v>3386</v>
      </c>
      <c r="AB296" t="s">
        <v>74</v>
      </c>
      <c r="AC296" t="s">
        <v>74</v>
      </c>
      <c r="AD296" t="s">
        <v>74</v>
      </c>
      <c r="AE296" t="s">
        <v>74</v>
      </c>
      <c r="AF296" t="s">
        <v>74</v>
      </c>
      <c r="AG296">
        <v>35</v>
      </c>
      <c r="AH296">
        <v>59</v>
      </c>
      <c r="AI296">
        <v>61</v>
      </c>
      <c r="AJ296">
        <v>0</v>
      </c>
      <c r="AK296">
        <v>21</v>
      </c>
      <c r="AL296" t="s">
        <v>3387</v>
      </c>
      <c r="AM296" t="s">
        <v>1698</v>
      </c>
      <c r="AN296" t="s">
        <v>3388</v>
      </c>
      <c r="AO296" t="s">
        <v>3389</v>
      </c>
      <c r="AP296" t="s">
        <v>74</v>
      </c>
      <c r="AQ296" t="s">
        <v>74</v>
      </c>
      <c r="AR296" t="s">
        <v>3390</v>
      </c>
      <c r="AS296" t="s">
        <v>3391</v>
      </c>
      <c r="AT296" t="s">
        <v>3155</v>
      </c>
      <c r="AU296">
        <v>1991</v>
      </c>
      <c r="AV296">
        <v>21</v>
      </c>
      <c r="AW296">
        <v>2</v>
      </c>
      <c r="AX296" t="s">
        <v>74</v>
      </c>
      <c r="AY296" t="s">
        <v>74</v>
      </c>
      <c r="AZ296" t="s">
        <v>74</v>
      </c>
      <c r="BA296" t="s">
        <v>74</v>
      </c>
      <c r="BB296">
        <v>182</v>
      </c>
      <c r="BC296">
        <v>189</v>
      </c>
      <c r="BD296" t="s">
        <v>74</v>
      </c>
      <c r="BE296" t="s">
        <v>3392</v>
      </c>
      <c r="BF296" t="str">
        <f>HYPERLINK("http://dx.doi.org/10.2113/gsjfr.21.2.182","http://dx.doi.org/10.2113/gsjfr.21.2.182")</f>
        <v>http://dx.doi.org/10.2113/gsjfr.21.2.182</v>
      </c>
      <c r="BG296" t="s">
        <v>74</v>
      </c>
      <c r="BH296" t="s">
        <v>74</v>
      </c>
      <c r="BI296">
        <v>8</v>
      </c>
      <c r="BJ296" t="s">
        <v>804</v>
      </c>
      <c r="BK296" t="s">
        <v>97</v>
      </c>
      <c r="BL296" t="s">
        <v>804</v>
      </c>
      <c r="BM296" t="s">
        <v>3393</v>
      </c>
      <c r="BN296" t="s">
        <v>74</v>
      </c>
      <c r="BO296" t="s">
        <v>74</v>
      </c>
      <c r="BP296" t="s">
        <v>74</v>
      </c>
      <c r="BQ296" t="s">
        <v>74</v>
      </c>
      <c r="BR296" t="s">
        <v>100</v>
      </c>
      <c r="BS296" t="s">
        <v>3394</v>
      </c>
      <c r="BT296" t="str">
        <f>HYPERLINK("https%3A%2F%2Fwww.webofscience.com%2Fwos%2Fwoscc%2Ffull-record%2FWOS:A1991FM98700006","View Full Record in Web of Science")</f>
        <v>View Full Record in Web of Science</v>
      </c>
    </row>
    <row r="297" spans="1:72" x14ac:dyDescent="0.15">
      <c r="A297" t="s">
        <v>72</v>
      </c>
      <c r="B297" t="s">
        <v>3395</v>
      </c>
      <c r="C297" t="s">
        <v>74</v>
      </c>
      <c r="D297" t="s">
        <v>74</v>
      </c>
      <c r="E297" t="s">
        <v>74</v>
      </c>
      <c r="F297" t="s">
        <v>3395</v>
      </c>
      <c r="G297" t="s">
        <v>74</v>
      </c>
      <c r="H297" t="s">
        <v>74</v>
      </c>
      <c r="I297" t="s">
        <v>3396</v>
      </c>
      <c r="J297" t="s">
        <v>3397</v>
      </c>
      <c r="K297" t="s">
        <v>74</v>
      </c>
      <c r="L297" t="s">
        <v>74</v>
      </c>
      <c r="M297" t="s">
        <v>77</v>
      </c>
      <c r="N297" t="s">
        <v>78</v>
      </c>
      <c r="O297" t="s">
        <v>74</v>
      </c>
      <c r="P297" t="s">
        <v>74</v>
      </c>
      <c r="Q297" t="s">
        <v>74</v>
      </c>
      <c r="R297" t="s">
        <v>74</v>
      </c>
      <c r="S297" t="s">
        <v>74</v>
      </c>
      <c r="T297" t="s">
        <v>74</v>
      </c>
      <c r="U297" t="s">
        <v>3398</v>
      </c>
      <c r="V297" t="s">
        <v>3399</v>
      </c>
      <c r="W297" t="s">
        <v>3400</v>
      </c>
      <c r="X297" t="s">
        <v>3401</v>
      </c>
      <c r="Y297" t="s">
        <v>3402</v>
      </c>
      <c r="Z297" t="s">
        <v>74</v>
      </c>
      <c r="AA297" t="s">
        <v>74</v>
      </c>
      <c r="AB297" t="s">
        <v>3403</v>
      </c>
      <c r="AC297" t="s">
        <v>74</v>
      </c>
      <c r="AD297" t="s">
        <v>74</v>
      </c>
      <c r="AE297" t="s">
        <v>74</v>
      </c>
      <c r="AF297" t="s">
        <v>74</v>
      </c>
      <c r="AG297">
        <v>58</v>
      </c>
      <c r="AH297">
        <v>17</v>
      </c>
      <c r="AI297">
        <v>17</v>
      </c>
      <c r="AJ297">
        <v>0</v>
      </c>
      <c r="AK297">
        <v>0</v>
      </c>
      <c r="AL297" t="s">
        <v>86</v>
      </c>
      <c r="AM297" t="s">
        <v>87</v>
      </c>
      <c r="AN297" t="s">
        <v>88</v>
      </c>
      <c r="AO297" t="s">
        <v>3404</v>
      </c>
      <c r="AP297" t="s">
        <v>3405</v>
      </c>
      <c r="AQ297" t="s">
        <v>74</v>
      </c>
      <c r="AR297" t="s">
        <v>3406</v>
      </c>
      <c r="AS297" t="s">
        <v>3407</v>
      </c>
      <c r="AT297" t="s">
        <v>3408</v>
      </c>
      <c r="AU297">
        <v>1991</v>
      </c>
      <c r="AV297">
        <v>96</v>
      </c>
      <c r="AW297" t="s">
        <v>3409</v>
      </c>
      <c r="AX297" t="s">
        <v>74</v>
      </c>
      <c r="AY297" t="s">
        <v>74</v>
      </c>
      <c r="AZ297" t="s">
        <v>74</v>
      </c>
      <c r="BA297" t="s">
        <v>74</v>
      </c>
      <c r="BB297">
        <v>5597</v>
      </c>
      <c r="BC297">
        <v>5617</v>
      </c>
      <c r="BD297" t="s">
        <v>74</v>
      </c>
      <c r="BE297" t="s">
        <v>3410</v>
      </c>
      <c r="BF297" t="str">
        <f>HYPERLINK("http://dx.doi.org/10.1029/90JA02461","http://dx.doi.org/10.1029/90JA02461")</f>
        <v>http://dx.doi.org/10.1029/90JA02461</v>
      </c>
      <c r="BG297" t="s">
        <v>74</v>
      </c>
      <c r="BH297" t="s">
        <v>74</v>
      </c>
      <c r="BI297">
        <v>21</v>
      </c>
      <c r="BJ297" t="s">
        <v>818</v>
      </c>
      <c r="BK297" t="s">
        <v>97</v>
      </c>
      <c r="BL297" t="s">
        <v>818</v>
      </c>
      <c r="BM297" t="s">
        <v>3411</v>
      </c>
      <c r="BN297" t="s">
        <v>74</v>
      </c>
      <c r="BO297" t="s">
        <v>74</v>
      </c>
      <c r="BP297" t="s">
        <v>74</v>
      </c>
      <c r="BQ297" t="s">
        <v>74</v>
      </c>
      <c r="BR297" t="s">
        <v>100</v>
      </c>
      <c r="BS297" t="s">
        <v>3412</v>
      </c>
      <c r="BT297" t="str">
        <f>HYPERLINK("https%3A%2F%2Fwww.webofscience.com%2Fwos%2Fwoscc%2Ffull-record%2FWOS:A1991FF82800020","View Full Record in Web of Science")</f>
        <v>View Full Record in Web of Science</v>
      </c>
    </row>
    <row r="298" spans="1:72" x14ac:dyDescent="0.15">
      <c r="A298" t="s">
        <v>72</v>
      </c>
      <c r="B298" t="s">
        <v>3413</v>
      </c>
      <c r="C298" t="s">
        <v>74</v>
      </c>
      <c r="D298" t="s">
        <v>74</v>
      </c>
      <c r="E298" t="s">
        <v>74</v>
      </c>
      <c r="F298" t="s">
        <v>3413</v>
      </c>
      <c r="G298" t="s">
        <v>74</v>
      </c>
      <c r="H298" t="s">
        <v>74</v>
      </c>
      <c r="I298" t="s">
        <v>3414</v>
      </c>
      <c r="J298" t="s">
        <v>1254</v>
      </c>
      <c r="K298" t="s">
        <v>74</v>
      </c>
      <c r="L298" t="s">
        <v>74</v>
      </c>
      <c r="M298" t="s">
        <v>77</v>
      </c>
      <c r="N298" t="s">
        <v>78</v>
      </c>
      <c r="O298" t="s">
        <v>74</v>
      </c>
      <c r="P298" t="s">
        <v>74</v>
      </c>
      <c r="Q298" t="s">
        <v>74</v>
      </c>
      <c r="R298" t="s">
        <v>74</v>
      </c>
      <c r="S298" t="s">
        <v>74</v>
      </c>
      <c r="T298" t="s">
        <v>74</v>
      </c>
      <c r="U298" t="s">
        <v>3415</v>
      </c>
      <c r="V298" t="s">
        <v>3416</v>
      </c>
      <c r="W298" t="s">
        <v>74</v>
      </c>
      <c r="X298" t="s">
        <v>74</v>
      </c>
      <c r="Y298" t="s">
        <v>3417</v>
      </c>
      <c r="Z298" t="s">
        <v>74</v>
      </c>
      <c r="AA298" t="s">
        <v>74</v>
      </c>
      <c r="AB298" t="s">
        <v>74</v>
      </c>
      <c r="AC298" t="s">
        <v>74</v>
      </c>
      <c r="AD298" t="s">
        <v>74</v>
      </c>
      <c r="AE298" t="s">
        <v>74</v>
      </c>
      <c r="AF298" t="s">
        <v>74</v>
      </c>
      <c r="AG298">
        <v>54</v>
      </c>
      <c r="AH298">
        <v>59</v>
      </c>
      <c r="AI298">
        <v>62</v>
      </c>
      <c r="AJ298">
        <v>0</v>
      </c>
      <c r="AK298">
        <v>15</v>
      </c>
      <c r="AL298" t="s">
        <v>671</v>
      </c>
      <c r="AM298" t="s">
        <v>249</v>
      </c>
      <c r="AN298" t="s">
        <v>672</v>
      </c>
      <c r="AO298" t="s">
        <v>1259</v>
      </c>
      <c r="AP298" t="s">
        <v>74</v>
      </c>
      <c r="AQ298" t="s">
        <v>74</v>
      </c>
      <c r="AR298" t="s">
        <v>1260</v>
      </c>
      <c r="AS298" t="s">
        <v>1261</v>
      </c>
      <c r="AT298" t="s">
        <v>3155</v>
      </c>
      <c r="AU298">
        <v>1991</v>
      </c>
      <c r="AV298">
        <v>57</v>
      </c>
      <c r="AW298" t="s">
        <v>74</v>
      </c>
      <c r="AX298">
        <v>2</v>
      </c>
      <c r="AY298" t="s">
        <v>74</v>
      </c>
      <c r="AZ298" t="s">
        <v>74</v>
      </c>
      <c r="BA298" t="s">
        <v>74</v>
      </c>
      <c r="BB298">
        <v>225</v>
      </c>
      <c r="BC298">
        <v>238</v>
      </c>
      <c r="BD298" t="s">
        <v>74</v>
      </c>
      <c r="BE298" t="s">
        <v>3418</v>
      </c>
      <c r="BF298" t="str">
        <f>HYPERLINK("http://dx.doi.org/10.1093/mollus/57.2.225","http://dx.doi.org/10.1093/mollus/57.2.225")</f>
        <v>http://dx.doi.org/10.1093/mollus/57.2.225</v>
      </c>
      <c r="BG298" t="s">
        <v>74</v>
      </c>
      <c r="BH298" t="s">
        <v>74</v>
      </c>
      <c r="BI298">
        <v>14</v>
      </c>
      <c r="BJ298" t="s">
        <v>1263</v>
      </c>
      <c r="BK298" t="s">
        <v>97</v>
      </c>
      <c r="BL298" t="s">
        <v>1263</v>
      </c>
      <c r="BM298" t="s">
        <v>3419</v>
      </c>
      <c r="BN298" t="s">
        <v>74</v>
      </c>
      <c r="BO298" t="s">
        <v>74</v>
      </c>
      <c r="BP298" t="s">
        <v>74</v>
      </c>
      <c r="BQ298" t="s">
        <v>74</v>
      </c>
      <c r="BR298" t="s">
        <v>100</v>
      </c>
      <c r="BS298" t="s">
        <v>3420</v>
      </c>
      <c r="BT298" t="str">
        <f>HYPERLINK("https%3A%2F%2Fwww.webofscience.com%2Fwos%2Fwoscc%2Ffull-record%2FWOS:A1991FN55000006","View Full Record in Web of Science")</f>
        <v>View Full Record in Web of Science</v>
      </c>
    </row>
    <row r="299" spans="1:72" x14ac:dyDescent="0.15">
      <c r="A299" t="s">
        <v>72</v>
      </c>
      <c r="B299" t="s">
        <v>3421</v>
      </c>
      <c r="C299" t="s">
        <v>74</v>
      </c>
      <c r="D299" t="s">
        <v>74</v>
      </c>
      <c r="E299" t="s">
        <v>74</v>
      </c>
      <c r="F299" t="s">
        <v>3421</v>
      </c>
      <c r="G299" t="s">
        <v>74</v>
      </c>
      <c r="H299" t="s">
        <v>74</v>
      </c>
      <c r="I299" t="s">
        <v>3422</v>
      </c>
      <c r="J299" t="s">
        <v>3423</v>
      </c>
      <c r="K299" t="s">
        <v>74</v>
      </c>
      <c r="L299" t="s">
        <v>74</v>
      </c>
      <c r="M299" t="s">
        <v>77</v>
      </c>
      <c r="N299" t="s">
        <v>78</v>
      </c>
      <c r="O299" t="s">
        <v>74</v>
      </c>
      <c r="P299" t="s">
        <v>74</v>
      </c>
      <c r="Q299" t="s">
        <v>74</v>
      </c>
      <c r="R299" t="s">
        <v>74</v>
      </c>
      <c r="S299" t="s">
        <v>74</v>
      </c>
      <c r="T299" t="s">
        <v>3424</v>
      </c>
      <c r="U299" t="s">
        <v>3425</v>
      </c>
      <c r="V299" t="s">
        <v>3426</v>
      </c>
      <c r="W299" t="s">
        <v>3427</v>
      </c>
      <c r="X299" t="s">
        <v>3428</v>
      </c>
      <c r="Y299" t="s">
        <v>3429</v>
      </c>
      <c r="Z299" t="s">
        <v>74</v>
      </c>
      <c r="AA299" t="s">
        <v>74</v>
      </c>
      <c r="AB299" t="s">
        <v>74</v>
      </c>
      <c r="AC299" t="s">
        <v>74</v>
      </c>
      <c r="AD299" t="s">
        <v>74</v>
      </c>
      <c r="AE299" t="s">
        <v>74</v>
      </c>
      <c r="AF299" t="s">
        <v>74</v>
      </c>
      <c r="AG299">
        <v>21</v>
      </c>
      <c r="AH299">
        <v>6</v>
      </c>
      <c r="AI299">
        <v>7</v>
      </c>
      <c r="AJ299">
        <v>1</v>
      </c>
      <c r="AK299">
        <v>5</v>
      </c>
      <c r="AL299" t="s">
        <v>3430</v>
      </c>
      <c r="AM299" t="s">
        <v>215</v>
      </c>
      <c r="AN299" t="s">
        <v>3431</v>
      </c>
      <c r="AO299" t="s">
        <v>3432</v>
      </c>
      <c r="AP299" t="s">
        <v>74</v>
      </c>
      <c r="AQ299" t="s">
        <v>74</v>
      </c>
      <c r="AR299" t="s">
        <v>3433</v>
      </c>
      <c r="AS299" t="s">
        <v>3434</v>
      </c>
      <c r="AT299" t="s">
        <v>3155</v>
      </c>
      <c r="AU299">
        <v>1991</v>
      </c>
      <c r="AV299">
        <v>10</v>
      </c>
      <c r="AW299">
        <v>2</v>
      </c>
      <c r="AX299" t="s">
        <v>74</v>
      </c>
      <c r="AY299" t="s">
        <v>74</v>
      </c>
      <c r="AZ299" t="s">
        <v>74</v>
      </c>
      <c r="BA299" t="s">
        <v>74</v>
      </c>
      <c r="BB299">
        <v>167</v>
      </c>
      <c r="BC299">
        <v>170</v>
      </c>
      <c r="BD299" t="s">
        <v>74</v>
      </c>
      <c r="BE299" t="s">
        <v>3435</v>
      </c>
      <c r="BF299" t="str">
        <f>HYPERLINK("http://dx.doi.org/10.1007/BF01024780","http://dx.doi.org/10.1007/BF01024780")</f>
        <v>http://dx.doi.org/10.1007/BF01024780</v>
      </c>
      <c r="BG299" t="s">
        <v>74</v>
      </c>
      <c r="BH299" t="s">
        <v>74</v>
      </c>
      <c r="BI299">
        <v>4</v>
      </c>
      <c r="BJ299" t="s">
        <v>3436</v>
      </c>
      <c r="BK299" t="s">
        <v>97</v>
      </c>
      <c r="BL299" t="s">
        <v>3436</v>
      </c>
      <c r="BM299" t="s">
        <v>3437</v>
      </c>
      <c r="BN299">
        <v>1930631</v>
      </c>
      <c r="BO299" t="s">
        <v>74</v>
      </c>
      <c r="BP299" t="s">
        <v>74</v>
      </c>
      <c r="BQ299" t="s">
        <v>74</v>
      </c>
      <c r="BR299" t="s">
        <v>100</v>
      </c>
      <c r="BS299" t="s">
        <v>3438</v>
      </c>
      <c r="BT299" t="str">
        <f>HYPERLINK("https%3A%2F%2Fwww.webofscience.com%2Fwos%2Fwoscc%2Ffull-record%2FWOS:A1991FN77600005","View Full Record in Web of Science")</f>
        <v>View Full Record in Web of Science</v>
      </c>
    </row>
    <row r="300" spans="1:72" x14ac:dyDescent="0.15">
      <c r="A300" t="s">
        <v>72</v>
      </c>
      <c r="B300" t="s">
        <v>2337</v>
      </c>
      <c r="C300" t="s">
        <v>74</v>
      </c>
      <c r="D300" t="s">
        <v>74</v>
      </c>
      <c r="E300" t="s">
        <v>74</v>
      </c>
      <c r="F300" t="s">
        <v>2337</v>
      </c>
      <c r="G300" t="s">
        <v>74</v>
      </c>
      <c r="H300" t="s">
        <v>74</v>
      </c>
      <c r="I300" t="s">
        <v>3439</v>
      </c>
      <c r="J300" t="s">
        <v>682</v>
      </c>
      <c r="K300" t="s">
        <v>74</v>
      </c>
      <c r="L300" t="s">
        <v>74</v>
      </c>
      <c r="M300" t="s">
        <v>77</v>
      </c>
      <c r="N300" t="s">
        <v>78</v>
      </c>
      <c r="O300" t="s">
        <v>74</v>
      </c>
      <c r="P300" t="s">
        <v>74</v>
      </c>
      <c r="Q300" t="s">
        <v>74</v>
      </c>
      <c r="R300" t="s">
        <v>74</v>
      </c>
      <c r="S300" t="s">
        <v>74</v>
      </c>
      <c r="T300" t="s">
        <v>74</v>
      </c>
      <c r="U300" t="s">
        <v>3440</v>
      </c>
      <c r="V300" t="s">
        <v>3441</v>
      </c>
      <c r="W300" t="s">
        <v>3442</v>
      </c>
      <c r="X300" t="s">
        <v>1978</v>
      </c>
      <c r="Y300" t="s">
        <v>74</v>
      </c>
      <c r="Z300" t="s">
        <v>74</v>
      </c>
      <c r="AA300" t="s">
        <v>74</v>
      </c>
      <c r="AB300" t="s">
        <v>74</v>
      </c>
      <c r="AC300" t="s">
        <v>74</v>
      </c>
      <c r="AD300" t="s">
        <v>74</v>
      </c>
      <c r="AE300" t="s">
        <v>74</v>
      </c>
      <c r="AF300" t="s">
        <v>74</v>
      </c>
      <c r="AG300">
        <v>41</v>
      </c>
      <c r="AH300">
        <v>48</v>
      </c>
      <c r="AI300">
        <v>55</v>
      </c>
      <c r="AJ300">
        <v>0</v>
      </c>
      <c r="AK300">
        <v>6</v>
      </c>
      <c r="AL300" t="s">
        <v>686</v>
      </c>
      <c r="AM300" t="s">
        <v>687</v>
      </c>
      <c r="AN300" t="s">
        <v>688</v>
      </c>
      <c r="AO300" t="s">
        <v>689</v>
      </c>
      <c r="AP300" t="s">
        <v>74</v>
      </c>
      <c r="AQ300" t="s">
        <v>74</v>
      </c>
      <c r="AR300" t="s">
        <v>690</v>
      </c>
      <c r="AS300" t="s">
        <v>691</v>
      </c>
      <c r="AT300" t="s">
        <v>3155</v>
      </c>
      <c r="AU300">
        <v>1991</v>
      </c>
      <c r="AV300">
        <v>71</v>
      </c>
      <c r="AW300">
        <v>2</v>
      </c>
      <c r="AX300" t="s">
        <v>74</v>
      </c>
      <c r="AY300" t="s">
        <v>74</v>
      </c>
      <c r="AZ300" t="s">
        <v>74</v>
      </c>
      <c r="BA300" t="s">
        <v>74</v>
      </c>
      <c r="BB300">
        <v>175</v>
      </c>
      <c r="BC300">
        <v>184</v>
      </c>
      <c r="BD300" t="s">
        <v>74</v>
      </c>
      <c r="BE300" t="s">
        <v>3443</v>
      </c>
      <c r="BF300" t="str">
        <f>HYPERLINK("http://dx.doi.org/10.3354/meps071175","http://dx.doi.org/10.3354/meps071175")</f>
        <v>http://dx.doi.org/10.3354/meps071175</v>
      </c>
      <c r="BG300" t="s">
        <v>74</v>
      </c>
      <c r="BH300" t="s">
        <v>74</v>
      </c>
      <c r="BI300">
        <v>10</v>
      </c>
      <c r="BJ300" t="s">
        <v>693</v>
      </c>
      <c r="BK300" t="s">
        <v>97</v>
      </c>
      <c r="BL300" t="s">
        <v>694</v>
      </c>
      <c r="BM300" t="s">
        <v>3444</v>
      </c>
      <c r="BN300" t="s">
        <v>74</v>
      </c>
      <c r="BO300" t="s">
        <v>147</v>
      </c>
      <c r="BP300" t="s">
        <v>74</v>
      </c>
      <c r="BQ300" t="s">
        <v>74</v>
      </c>
      <c r="BR300" t="s">
        <v>100</v>
      </c>
      <c r="BS300" t="s">
        <v>3445</v>
      </c>
      <c r="BT300" t="str">
        <f>HYPERLINK("https%3A%2F%2Fwww.webofscience.com%2Fwos%2Fwoscc%2Ffull-record%2FWOS:A1991FG53400006","View Full Record in Web of Science")</f>
        <v>View Full Record in Web of Science</v>
      </c>
    </row>
    <row r="301" spans="1:72" x14ac:dyDescent="0.15">
      <c r="A301" t="s">
        <v>72</v>
      </c>
      <c r="B301" t="s">
        <v>3446</v>
      </c>
      <c r="C301" t="s">
        <v>74</v>
      </c>
      <c r="D301" t="s">
        <v>74</v>
      </c>
      <c r="E301" t="s">
        <v>74</v>
      </c>
      <c r="F301" t="s">
        <v>3447</v>
      </c>
      <c r="G301" t="s">
        <v>74</v>
      </c>
      <c r="H301" t="s">
        <v>74</v>
      </c>
      <c r="I301" t="s">
        <v>3448</v>
      </c>
      <c r="J301" t="s">
        <v>3449</v>
      </c>
      <c r="K301" t="s">
        <v>74</v>
      </c>
      <c r="L301" t="s">
        <v>74</v>
      </c>
      <c r="M301" t="s">
        <v>77</v>
      </c>
      <c r="N301" t="s">
        <v>78</v>
      </c>
      <c r="O301" t="s">
        <v>74</v>
      </c>
      <c r="P301" t="s">
        <v>74</v>
      </c>
      <c r="Q301" t="s">
        <v>74</v>
      </c>
      <c r="R301" t="s">
        <v>74</v>
      </c>
      <c r="S301" t="s">
        <v>74</v>
      </c>
      <c r="T301" t="s">
        <v>74</v>
      </c>
      <c r="U301" t="s">
        <v>3450</v>
      </c>
      <c r="V301" t="s">
        <v>3451</v>
      </c>
      <c r="W301" t="s">
        <v>3452</v>
      </c>
      <c r="X301" t="s">
        <v>3227</v>
      </c>
      <c r="Y301" t="s">
        <v>3453</v>
      </c>
      <c r="Z301" t="s">
        <v>74</v>
      </c>
      <c r="AA301" t="s">
        <v>74</v>
      </c>
      <c r="AB301" t="s">
        <v>74</v>
      </c>
      <c r="AC301" t="s">
        <v>3454</v>
      </c>
      <c r="AD301" t="s">
        <v>3455</v>
      </c>
      <c r="AE301" t="s">
        <v>3456</v>
      </c>
      <c r="AF301" t="s">
        <v>74</v>
      </c>
      <c r="AG301">
        <v>38</v>
      </c>
      <c r="AH301">
        <v>27</v>
      </c>
      <c r="AI301">
        <v>30</v>
      </c>
      <c r="AJ301">
        <v>0</v>
      </c>
      <c r="AK301">
        <v>6</v>
      </c>
      <c r="AL301" t="s">
        <v>86</v>
      </c>
      <c r="AM301" t="s">
        <v>87</v>
      </c>
      <c r="AN301" t="s">
        <v>88</v>
      </c>
      <c r="AO301" t="s">
        <v>3457</v>
      </c>
      <c r="AP301" t="s">
        <v>3458</v>
      </c>
      <c r="AQ301" t="s">
        <v>74</v>
      </c>
      <c r="AR301" t="s">
        <v>3449</v>
      </c>
      <c r="AS301" t="s">
        <v>3459</v>
      </c>
      <c r="AT301" t="s">
        <v>3155</v>
      </c>
      <c r="AU301">
        <v>1991</v>
      </c>
      <c r="AV301">
        <v>6</v>
      </c>
      <c r="AW301">
        <v>2</v>
      </c>
      <c r="AX301" t="s">
        <v>74</v>
      </c>
      <c r="AY301" t="s">
        <v>74</v>
      </c>
      <c r="AZ301" t="s">
        <v>74</v>
      </c>
      <c r="BA301" t="s">
        <v>74</v>
      </c>
      <c r="BB301">
        <v>245</v>
      </c>
      <c r="BC301">
        <v>257</v>
      </c>
      <c r="BD301" t="s">
        <v>74</v>
      </c>
      <c r="BE301" t="s">
        <v>3460</v>
      </c>
      <c r="BF301" t="str">
        <f>HYPERLINK("http://dx.doi.org/10.1029/90PA02499","http://dx.doi.org/10.1029/90PA02499")</f>
        <v>http://dx.doi.org/10.1029/90PA02499</v>
      </c>
      <c r="BG301" t="s">
        <v>74</v>
      </c>
      <c r="BH301" t="s">
        <v>74</v>
      </c>
      <c r="BI301">
        <v>13</v>
      </c>
      <c r="BJ301" t="s">
        <v>3461</v>
      </c>
      <c r="BK301" t="s">
        <v>97</v>
      </c>
      <c r="BL301" t="s">
        <v>3462</v>
      </c>
      <c r="BM301" t="s">
        <v>3463</v>
      </c>
      <c r="BN301" t="s">
        <v>74</v>
      </c>
      <c r="BO301" t="s">
        <v>74</v>
      </c>
      <c r="BP301" t="s">
        <v>74</v>
      </c>
      <c r="BQ301" t="s">
        <v>74</v>
      </c>
      <c r="BR301" t="s">
        <v>100</v>
      </c>
      <c r="BS301" t="s">
        <v>3464</v>
      </c>
      <c r="BT301" t="str">
        <f>HYPERLINK("https%3A%2F%2Fwww.webofscience.com%2Fwos%2Fwoscc%2Ffull-record%2FWOS:000208339800004","View Full Record in Web of Science")</f>
        <v>View Full Record in Web of Science</v>
      </c>
    </row>
    <row r="302" spans="1:72" x14ac:dyDescent="0.15">
      <c r="A302" t="s">
        <v>72</v>
      </c>
      <c r="B302" t="s">
        <v>3465</v>
      </c>
      <c r="C302" t="s">
        <v>74</v>
      </c>
      <c r="D302" t="s">
        <v>74</v>
      </c>
      <c r="E302" t="s">
        <v>74</v>
      </c>
      <c r="F302" t="s">
        <v>3465</v>
      </c>
      <c r="G302" t="s">
        <v>74</v>
      </c>
      <c r="H302" t="s">
        <v>74</v>
      </c>
      <c r="I302" t="s">
        <v>3466</v>
      </c>
      <c r="J302" t="s">
        <v>3467</v>
      </c>
      <c r="K302" t="s">
        <v>74</v>
      </c>
      <c r="L302" t="s">
        <v>74</v>
      </c>
      <c r="M302" t="s">
        <v>77</v>
      </c>
      <c r="N302" t="s">
        <v>52</v>
      </c>
      <c r="O302" t="s">
        <v>74</v>
      </c>
      <c r="P302" t="s">
        <v>74</v>
      </c>
      <c r="Q302" t="s">
        <v>74</v>
      </c>
      <c r="R302" t="s">
        <v>74</v>
      </c>
      <c r="S302" t="s">
        <v>74</v>
      </c>
      <c r="T302" t="s">
        <v>74</v>
      </c>
      <c r="U302" t="s">
        <v>74</v>
      </c>
      <c r="V302" t="s">
        <v>74</v>
      </c>
      <c r="W302" t="s">
        <v>3468</v>
      </c>
      <c r="X302" t="s">
        <v>3469</v>
      </c>
      <c r="Y302" t="s">
        <v>74</v>
      </c>
      <c r="Z302" t="s">
        <v>74</v>
      </c>
      <c r="AA302" t="s">
        <v>74</v>
      </c>
      <c r="AB302" t="s">
        <v>74</v>
      </c>
      <c r="AC302" t="s">
        <v>74</v>
      </c>
      <c r="AD302" t="s">
        <v>74</v>
      </c>
      <c r="AE302" t="s">
        <v>74</v>
      </c>
      <c r="AF302" t="s">
        <v>74</v>
      </c>
      <c r="AG302">
        <v>0</v>
      </c>
      <c r="AH302">
        <v>0</v>
      </c>
      <c r="AI302">
        <v>0</v>
      </c>
      <c r="AJ302">
        <v>0</v>
      </c>
      <c r="AK302">
        <v>1</v>
      </c>
      <c r="AL302" t="s">
        <v>214</v>
      </c>
      <c r="AM302" t="s">
        <v>215</v>
      </c>
      <c r="AN302" t="s">
        <v>216</v>
      </c>
      <c r="AO302" t="s">
        <v>3470</v>
      </c>
      <c r="AP302" t="s">
        <v>74</v>
      </c>
      <c r="AQ302" t="s">
        <v>74</v>
      </c>
      <c r="AR302" t="s">
        <v>3471</v>
      </c>
      <c r="AS302" t="s">
        <v>3472</v>
      </c>
      <c r="AT302" t="s">
        <v>3155</v>
      </c>
      <c r="AU302">
        <v>1991</v>
      </c>
      <c r="AV302">
        <v>418</v>
      </c>
      <c r="AW302">
        <v>3</v>
      </c>
      <c r="AX302" t="s">
        <v>74</v>
      </c>
      <c r="AY302" t="s">
        <v>74</v>
      </c>
      <c r="AZ302" t="s">
        <v>74</v>
      </c>
      <c r="BA302" t="s">
        <v>74</v>
      </c>
      <c r="BB302" t="s">
        <v>3473</v>
      </c>
      <c r="BC302" t="s">
        <v>3473</v>
      </c>
      <c r="BD302" t="s">
        <v>74</v>
      </c>
      <c r="BE302" t="s">
        <v>74</v>
      </c>
      <c r="BF302" t="s">
        <v>74</v>
      </c>
      <c r="BG302" t="s">
        <v>74</v>
      </c>
      <c r="BH302" t="s">
        <v>74</v>
      </c>
      <c r="BI302">
        <v>1</v>
      </c>
      <c r="BJ302" t="s">
        <v>2015</v>
      </c>
      <c r="BK302" t="s">
        <v>97</v>
      </c>
      <c r="BL302" t="s">
        <v>2015</v>
      </c>
      <c r="BM302" t="s">
        <v>3474</v>
      </c>
      <c r="BN302" t="s">
        <v>74</v>
      </c>
      <c r="BO302" t="s">
        <v>74</v>
      </c>
      <c r="BP302" t="s">
        <v>74</v>
      </c>
      <c r="BQ302" t="s">
        <v>74</v>
      </c>
      <c r="BR302" t="s">
        <v>100</v>
      </c>
      <c r="BS302" t="s">
        <v>3475</v>
      </c>
      <c r="BT302" t="str">
        <f>HYPERLINK("https%3A%2F%2Fwww.webofscience.com%2Fwos%2Fwoscc%2Ffull-record%2FWOS:A1991FK24000023","View Full Record in Web of Science")</f>
        <v>View Full Record in Web of Science</v>
      </c>
    </row>
    <row r="303" spans="1:72" x14ac:dyDescent="0.15">
      <c r="A303" t="s">
        <v>72</v>
      </c>
      <c r="B303" t="s">
        <v>3476</v>
      </c>
      <c r="C303" t="s">
        <v>74</v>
      </c>
      <c r="D303" t="s">
        <v>74</v>
      </c>
      <c r="E303" t="s">
        <v>74</v>
      </c>
      <c r="F303" t="s">
        <v>3476</v>
      </c>
      <c r="G303" t="s">
        <v>74</v>
      </c>
      <c r="H303" t="s">
        <v>74</v>
      </c>
      <c r="I303" t="s">
        <v>3477</v>
      </c>
      <c r="J303" t="s">
        <v>1786</v>
      </c>
      <c r="K303" t="s">
        <v>74</v>
      </c>
      <c r="L303" t="s">
        <v>74</v>
      </c>
      <c r="M303" t="s">
        <v>77</v>
      </c>
      <c r="N303" t="s">
        <v>78</v>
      </c>
      <c r="O303" t="s">
        <v>74</v>
      </c>
      <c r="P303" t="s">
        <v>74</v>
      </c>
      <c r="Q303" t="s">
        <v>74</v>
      </c>
      <c r="R303" t="s">
        <v>74</v>
      </c>
      <c r="S303" t="s">
        <v>74</v>
      </c>
      <c r="T303" t="s">
        <v>3478</v>
      </c>
      <c r="U303" t="s">
        <v>74</v>
      </c>
      <c r="V303" t="s">
        <v>3479</v>
      </c>
      <c r="W303" t="s">
        <v>74</v>
      </c>
      <c r="X303" t="s">
        <v>74</v>
      </c>
      <c r="Y303" t="s">
        <v>3480</v>
      </c>
      <c r="Z303" t="s">
        <v>74</v>
      </c>
      <c r="AA303" t="s">
        <v>74</v>
      </c>
      <c r="AB303" t="s">
        <v>74</v>
      </c>
      <c r="AC303" t="s">
        <v>74</v>
      </c>
      <c r="AD303" t="s">
        <v>74</v>
      </c>
      <c r="AE303" t="s">
        <v>74</v>
      </c>
      <c r="AF303" t="s">
        <v>74</v>
      </c>
      <c r="AG303">
        <v>0</v>
      </c>
      <c r="AH303">
        <v>9</v>
      </c>
      <c r="AI303">
        <v>9</v>
      </c>
      <c r="AJ303">
        <v>0</v>
      </c>
      <c r="AK303">
        <v>0</v>
      </c>
      <c r="AL303" t="s">
        <v>1790</v>
      </c>
      <c r="AM303" t="s">
        <v>1791</v>
      </c>
      <c r="AN303" t="s">
        <v>1792</v>
      </c>
      <c r="AO303" t="s">
        <v>1793</v>
      </c>
      <c r="AP303" t="s">
        <v>74</v>
      </c>
      <c r="AQ303" t="s">
        <v>74</v>
      </c>
      <c r="AR303" t="s">
        <v>1794</v>
      </c>
      <c r="AS303" t="s">
        <v>1795</v>
      </c>
      <c r="AT303" t="s">
        <v>3155</v>
      </c>
      <c r="AU303">
        <v>1991</v>
      </c>
      <c r="AV303">
        <v>135</v>
      </c>
      <c r="AW303">
        <v>4</v>
      </c>
      <c r="AX303" t="s">
        <v>74</v>
      </c>
      <c r="AY303" t="s">
        <v>74</v>
      </c>
      <c r="AZ303" t="s">
        <v>74</v>
      </c>
      <c r="BA303" t="s">
        <v>74</v>
      </c>
      <c r="BB303">
        <v>611</v>
      </c>
      <c r="BC303">
        <v>624</v>
      </c>
      <c r="BD303" t="s">
        <v>74</v>
      </c>
      <c r="BE303" t="s">
        <v>3481</v>
      </c>
      <c r="BF303" t="str">
        <f>HYPERLINK("http://dx.doi.org/10.1007/BF01772410","http://dx.doi.org/10.1007/BF01772410")</f>
        <v>http://dx.doi.org/10.1007/BF01772410</v>
      </c>
      <c r="BG303" t="s">
        <v>74</v>
      </c>
      <c r="BH303" t="s">
        <v>74</v>
      </c>
      <c r="BI303">
        <v>14</v>
      </c>
      <c r="BJ303" t="s">
        <v>170</v>
      </c>
      <c r="BK303" t="s">
        <v>97</v>
      </c>
      <c r="BL303" t="s">
        <v>170</v>
      </c>
      <c r="BM303" t="s">
        <v>3482</v>
      </c>
      <c r="BN303" t="s">
        <v>74</v>
      </c>
      <c r="BO303" t="s">
        <v>74</v>
      </c>
      <c r="BP303" t="s">
        <v>74</v>
      </c>
      <c r="BQ303" t="s">
        <v>74</v>
      </c>
      <c r="BR303" t="s">
        <v>100</v>
      </c>
      <c r="BS303" t="s">
        <v>3483</v>
      </c>
      <c r="BT303" t="str">
        <f>HYPERLINK("https%3A%2F%2Fwww.webofscience.com%2Fwos%2Fwoscc%2Ffull-record%2FWOS:A1991FU65700008","View Full Record in Web of Science")</f>
        <v>View Full Record in Web of Science</v>
      </c>
    </row>
    <row r="304" spans="1:72" x14ac:dyDescent="0.15">
      <c r="A304" t="s">
        <v>72</v>
      </c>
      <c r="B304" t="s">
        <v>3484</v>
      </c>
      <c r="C304" t="s">
        <v>74</v>
      </c>
      <c r="D304" t="s">
        <v>74</v>
      </c>
      <c r="E304" t="s">
        <v>74</v>
      </c>
      <c r="F304" t="s">
        <v>3484</v>
      </c>
      <c r="G304" t="s">
        <v>74</v>
      </c>
      <c r="H304" t="s">
        <v>74</v>
      </c>
      <c r="I304" t="s">
        <v>3485</v>
      </c>
      <c r="J304" t="s">
        <v>1801</v>
      </c>
      <c r="K304" t="s">
        <v>74</v>
      </c>
      <c r="L304" t="s">
        <v>74</v>
      </c>
      <c r="M304" t="s">
        <v>77</v>
      </c>
      <c r="N304" t="s">
        <v>334</v>
      </c>
      <c r="O304" t="s">
        <v>74</v>
      </c>
      <c r="P304" t="s">
        <v>74</v>
      </c>
      <c r="Q304" t="s">
        <v>74</v>
      </c>
      <c r="R304" t="s">
        <v>74</v>
      </c>
      <c r="S304" t="s">
        <v>74</v>
      </c>
      <c r="T304" t="s">
        <v>74</v>
      </c>
      <c r="U304" t="s">
        <v>3486</v>
      </c>
      <c r="V304" t="s">
        <v>74</v>
      </c>
      <c r="W304" t="s">
        <v>74</v>
      </c>
      <c r="X304" t="s">
        <v>74</v>
      </c>
      <c r="Y304" t="s">
        <v>3487</v>
      </c>
      <c r="Z304" t="s">
        <v>74</v>
      </c>
      <c r="AA304" t="s">
        <v>74</v>
      </c>
      <c r="AB304" t="s">
        <v>74</v>
      </c>
      <c r="AC304" t="s">
        <v>74</v>
      </c>
      <c r="AD304" t="s">
        <v>74</v>
      </c>
      <c r="AE304" t="s">
        <v>74</v>
      </c>
      <c r="AF304" t="s">
        <v>74</v>
      </c>
      <c r="AG304">
        <v>14</v>
      </c>
      <c r="AH304">
        <v>3</v>
      </c>
      <c r="AI304">
        <v>3</v>
      </c>
      <c r="AJ304">
        <v>0</v>
      </c>
      <c r="AK304">
        <v>0</v>
      </c>
      <c r="AL304" t="s">
        <v>518</v>
      </c>
      <c r="AM304" t="s">
        <v>519</v>
      </c>
      <c r="AN304" t="s">
        <v>520</v>
      </c>
      <c r="AO304" t="s">
        <v>1809</v>
      </c>
      <c r="AP304" t="s">
        <v>74</v>
      </c>
      <c r="AQ304" t="s">
        <v>74</v>
      </c>
      <c r="AR304" t="s">
        <v>1810</v>
      </c>
      <c r="AS304" t="s">
        <v>1811</v>
      </c>
      <c r="AT304" t="s">
        <v>3155</v>
      </c>
      <c r="AU304">
        <v>1991</v>
      </c>
      <c r="AV304">
        <v>117</v>
      </c>
      <c r="AW304">
        <v>499</v>
      </c>
      <c r="AX304" t="s">
        <v>74</v>
      </c>
      <c r="AY304" t="s">
        <v>74</v>
      </c>
      <c r="AZ304" t="s">
        <v>74</v>
      </c>
      <c r="BA304" t="s">
        <v>74</v>
      </c>
      <c r="BB304">
        <v>647</v>
      </c>
      <c r="BC304">
        <v>650</v>
      </c>
      <c r="BD304" t="s">
        <v>74</v>
      </c>
      <c r="BE304" t="s">
        <v>74</v>
      </c>
      <c r="BF304" t="s">
        <v>74</v>
      </c>
      <c r="BG304" t="s">
        <v>74</v>
      </c>
      <c r="BH304" t="s">
        <v>74</v>
      </c>
      <c r="BI304">
        <v>4</v>
      </c>
      <c r="BJ304" t="s">
        <v>96</v>
      </c>
      <c r="BK304" t="s">
        <v>97</v>
      </c>
      <c r="BL304" t="s">
        <v>96</v>
      </c>
      <c r="BM304" t="s">
        <v>3488</v>
      </c>
      <c r="BN304" t="s">
        <v>74</v>
      </c>
      <c r="BO304" t="s">
        <v>74</v>
      </c>
      <c r="BP304" t="s">
        <v>74</v>
      </c>
      <c r="BQ304" t="s">
        <v>74</v>
      </c>
      <c r="BR304" t="s">
        <v>100</v>
      </c>
      <c r="BS304" t="s">
        <v>3489</v>
      </c>
      <c r="BT304" t="str">
        <f>HYPERLINK("https%3A%2F%2Fwww.webofscience.com%2Fwos%2Fwoscc%2Ffull-record%2FWOS:A1991GB24900010","View Full Record in Web of Science")</f>
        <v>View Full Record in Web of Science</v>
      </c>
    </row>
    <row r="305" spans="1:72" x14ac:dyDescent="0.15">
      <c r="A305" t="s">
        <v>72</v>
      </c>
      <c r="B305" t="s">
        <v>3490</v>
      </c>
      <c r="C305" t="s">
        <v>74</v>
      </c>
      <c r="D305" t="s">
        <v>74</v>
      </c>
      <c r="E305" t="s">
        <v>74</v>
      </c>
      <c r="F305" t="s">
        <v>3490</v>
      </c>
      <c r="G305" t="s">
        <v>74</v>
      </c>
      <c r="H305" t="s">
        <v>74</v>
      </c>
      <c r="I305" t="s">
        <v>3491</v>
      </c>
      <c r="J305" t="s">
        <v>3492</v>
      </c>
      <c r="K305" t="s">
        <v>74</v>
      </c>
      <c r="L305" t="s">
        <v>74</v>
      </c>
      <c r="M305" t="s">
        <v>77</v>
      </c>
      <c r="N305" t="s">
        <v>401</v>
      </c>
      <c r="O305" t="s">
        <v>3493</v>
      </c>
      <c r="P305" t="s">
        <v>3494</v>
      </c>
      <c r="Q305" t="s">
        <v>3495</v>
      </c>
      <c r="R305" t="s">
        <v>74</v>
      </c>
      <c r="S305" t="s">
        <v>74</v>
      </c>
      <c r="T305" t="s">
        <v>74</v>
      </c>
      <c r="U305" t="s">
        <v>74</v>
      </c>
      <c r="V305" t="s">
        <v>3496</v>
      </c>
      <c r="W305" t="s">
        <v>74</v>
      </c>
      <c r="X305" t="s">
        <v>74</v>
      </c>
      <c r="Y305" t="s">
        <v>3497</v>
      </c>
      <c r="Z305" t="s">
        <v>74</v>
      </c>
      <c r="AA305" t="s">
        <v>74</v>
      </c>
      <c r="AB305" t="s">
        <v>74</v>
      </c>
      <c r="AC305" t="s">
        <v>74</v>
      </c>
      <c r="AD305" t="s">
        <v>74</v>
      </c>
      <c r="AE305" t="s">
        <v>74</v>
      </c>
      <c r="AF305" t="s">
        <v>74</v>
      </c>
      <c r="AG305">
        <v>0</v>
      </c>
      <c r="AH305">
        <v>0</v>
      </c>
      <c r="AI305">
        <v>0</v>
      </c>
      <c r="AJ305">
        <v>0</v>
      </c>
      <c r="AK305">
        <v>4</v>
      </c>
      <c r="AL305" t="s">
        <v>715</v>
      </c>
      <c r="AM305" t="s">
        <v>716</v>
      </c>
      <c r="AN305" t="s">
        <v>717</v>
      </c>
      <c r="AO305" t="s">
        <v>3498</v>
      </c>
      <c r="AP305" t="s">
        <v>74</v>
      </c>
      <c r="AQ305" t="s">
        <v>74</v>
      </c>
      <c r="AR305" t="s">
        <v>3499</v>
      </c>
      <c r="AS305" t="s">
        <v>3500</v>
      </c>
      <c r="AT305" t="s">
        <v>3155</v>
      </c>
      <c r="AU305">
        <v>1991</v>
      </c>
      <c r="AV305">
        <v>5</v>
      </c>
      <c r="AW305" t="s">
        <v>705</v>
      </c>
      <c r="AX305" t="s">
        <v>74</v>
      </c>
      <c r="AY305" t="s">
        <v>74</v>
      </c>
      <c r="AZ305" t="s">
        <v>74</v>
      </c>
      <c r="BA305" t="s">
        <v>74</v>
      </c>
      <c r="BB305">
        <v>133</v>
      </c>
      <c r="BC305">
        <v>144</v>
      </c>
      <c r="BD305" t="s">
        <v>74</v>
      </c>
      <c r="BE305" t="s">
        <v>3501</v>
      </c>
      <c r="BF305" t="str">
        <f>HYPERLINK("http://dx.doi.org/10.1016/0921-3449(91)90021-F","http://dx.doi.org/10.1016/0921-3449(91)90021-F")</f>
        <v>http://dx.doi.org/10.1016/0921-3449(91)90021-F</v>
      </c>
      <c r="BG305" t="s">
        <v>74</v>
      </c>
      <c r="BH305" t="s">
        <v>74</v>
      </c>
      <c r="BI305">
        <v>12</v>
      </c>
      <c r="BJ305" t="s">
        <v>3502</v>
      </c>
      <c r="BK305" t="s">
        <v>417</v>
      </c>
      <c r="BL305" t="s">
        <v>3503</v>
      </c>
      <c r="BM305" t="s">
        <v>3504</v>
      </c>
      <c r="BN305" t="s">
        <v>74</v>
      </c>
      <c r="BO305" t="s">
        <v>74</v>
      </c>
      <c r="BP305" t="s">
        <v>74</v>
      </c>
      <c r="BQ305" t="s">
        <v>74</v>
      </c>
      <c r="BR305" t="s">
        <v>100</v>
      </c>
      <c r="BS305" t="s">
        <v>3505</v>
      </c>
      <c r="BT305" t="str">
        <f>HYPERLINK("https%3A%2F%2Fwww.webofscience.com%2Fwos%2Fwoscc%2Ffull-record%2FWOS:A1991FK52100004","View Full Record in Web of Science")</f>
        <v>View Full Record in Web of Science</v>
      </c>
    </row>
    <row r="306" spans="1:72" x14ac:dyDescent="0.15">
      <c r="A306" t="s">
        <v>72</v>
      </c>
      <c r="B306" t="s">
        <v>3506</v>
      </c>
      <c r="C306" t="s">
        <v>74</v>
      </c>
      <c r="D306" t="s">
        <v>74</v>
      </c>
      <c r="E306" t="s">
        <v>74</v>
      </c>
      <c r="F306" t="s">
        <v>3506</v>
      </c>
      <c r="G306" t="s">
        <v>74</v>
      </c>
      <c r="H306" t="s">
        <v>74</v>
      </c>
      <c r="I306" t="s">
        <v>3507</v>
      </c>
      <c r="J306" t="s">
        <v>3508</v>
      </c>
      <c r="K306" t="s">
        <v>74</v>
      </c>
      <c r="L306" t="s">
        <v>74</v>
      </c>
      <c r="M306" t="s">
        <v>1652</v>
      </c>
      <c r="N306" t="s">
        <v>78</v>
      </c>
      <c r="O306" t="s">
        <v>74</v>
      </c>
      <c r="P306" t="s">
        <v>74</v>
      </c>
      <c r="Q306" t="s">
        <v>74</v>
      </c>
      <c r="R306" t="s">
        <v>74</v>
      </c>
      <c r="S306" t="s">
        <v>74</v>
      </c>
      <c r="T306" t="s">
        <v>74</v>
      </c>
      <c r="U306" t="s">
        <v>74</v>
      </c>
      <c r="V306" t="s">
        <v>3509</v>
      </c>
      <c r="W306" t="s">
        <v>74</v>
      </c>
      <c r="X306" t="s">
        <v>74</v>
      </c>
      <c r="Y306" t="s">
        <v>3510</v>
      </c>
      <c r="Z306" t="s">
        <v>74</v>
      </c>
      <c r="AA306" t="s">
        <v>74</v>
      </c>
      <c r="AB306" t="s">
        <v>74</v>
      </c>
      <c r="AC306" t="s">
        <v>74</v>
      </c>
      <c r="AD306" t="s">
        <v>74</v>
      </c>
      <c r="AE306" t="s">
        <v>74</v>
      </c>
      <c r="AF306" t="s">
        <v>74</v>
      </c>
      <c r="AG306">
        <v>0</v>
      </c>
      <c r="AH306">
        <v>0</v>
      </c>
      <c r="AI306">
        <v>0</v>
      </c>
      <c r="AJ306">
        <v>0</v>
      </c>
      <c r="AK306">
        <v>16</v>
      </c>
      <c r="AL306" t="s">
        <v>3511</v>
      </c>
      <c r="AM306" t="s">
        <v>1777</v>
      </c>
      <c r="AN306" t="s">
        <v>3512</v>
      </c>
      <c r="AO306" t="s">
        <v>3513</v>
      </c>
      <c r="AP306" t="s">
        <v>74</v>
      </c>
      <c r="AQ306" t="s">
        <v>74</v>
      </c>
      <c r="AR306" t="s">
        <v>3514</v>
      </c>
      <c r="AS306" t="s">
        <v>3515</v>
      </c>
      <c r="AT306" t="s">
        <v>3155</v>
      </c>
      <c r="AU306">
        <v>1991</v>
      </c>
      <c r="AV306">
        <v>30</v>
      </c>
      <c r="AW306">
        <v>352</v>
      </c>
      <c r="AX306" t="s">
        <v>74</v>
      </c>
      <c r="AY306" t="s">
        <v>74</v>
      </c>
      <c r="AZ306" t="s">
        <v>74</v>
      </c>
      <c r="BA306" t="s">
        <v>74</v>
      </c>
      <c r="BB306">
        <v>217</v>
      </c>
      <c r="BC306">
        <v>224</v>
      </c>
      <c r="BD306" t="s">
        <v>74</v>
      </c>
      <c r="BE306" t="s">
        <v>74</v>
      </c>
      <c r="BF306" t="s">
        <v>74</v>
      </c>
      <c r="BG306" t="s">
        <v>74</v>
      </c>
      <c r="BH306" t="s">
        <v>74</v>
      </c>
      <c r="BI306">
        <v>8</v>
      </c>
      <c r="BJ306" t="s">
        <v>3516</v>
      </c>
      <c r="BK306" t="s">
        <v>97</v>
      </c>
      <c r="BL306" t="s">
        <v>3517</v>
      </c>
      <c r="BM306" t="s">
        <v>3518</v>
      </c>
      <c r="BN306" t="s">
        <v>74</v>
      </c>
      <c r="BO306" t="s">
        <v>74</v>
      </c>
      <c r="BP306" t="s">
        <v>74</v>
      </c>
      <c r="BQ306" t="s">
        <v>74</v>
      </c>
      <c r="BR306" t="s">
        <v>100</v>
      </c>
      <c r="BS306" t="s">
        <v>3519</v>
      </c>
      <c r="BT306" t="str">
        <f>HYPERLINK("https%3A%2F%2Fwww.webofscience.com%2Fwos%2Fwoscc%2Ffull-record%2FWOS:A1991FT92900001","View Full Record in Web of Science")</f>
        <v>View Full Record in Web of Science</v>
      </c>
    </row>
    <row r="307" spans="1:72" x14ac:dyDescent="0.15">
      <c r="A307" t="s">
        <v>72</v>
      </c>
      <c r="B307" t="s">
        <v>3520</v>
      </c>
      <c r="C307" t="s">
        <v>74</v>
      </c>
      <c r="D307" t="s">
        <v>74</v>
      </c>
      <c r="E307" t="s">
        <v>74</v>
      </c>
      <c r="F307" t="s">
        <v>3520</v>
      </c>
      <c r="G307" t="s">
        <v>74</v>
      </c>
      <c r="H307" t="s">
        <v>74</v>
      </c>
      <c r="I307" t="s">
        <v>3521</v>
      </c>
      <c r="J307" t="s">
        <v>3522</v>
      </c>
      <c r="K307" t="s">
        <v>74</v>
      </c>
      <c r="L307" t="s">
        <v>74</v>
      </c>
      <c r="M307" t="s">
        <v>77</v>
      </c>
      <c r="N307" t="s">
        <v>78</v>
      </c>
      <c r="O307" t="s">
        <v>74</v>
      </c>
      <c r="P307" t="s">
        <v>74</v>
      </c>
      <c r="Q307" t="s">
        <v>74</v>
      </c>
      <c r="R307" t="s">
        <v>74</v>
      </c>
      <c r="S307" t="s">
        <v>74</v>
      </c>
      <c r="T307" t="s">
        <v>3523</v>
      </c>
      <c r="U307" t="s">
        <v>74</v>
      </c>
      <c r="V307" t="s">
        <v>3524</v>
      </c>
      <c r="W307" t="s">
        <v>74</v>
      </c>
      <c r="X307" t="s">
        <v>74</v>
      </c>
      <c r="Y307" t="s">
        <v>3525</v>
      </c>
      <c r="Z307" t="s">
        <v>74</v>
      </c>
      <c r="AA307" t="s">
        <v>74</v>
      </c>
      <c r="AB307" t="s">
        <v>74</v>
      </c>
      <c r="AC307" t="s">
        <v>74</v>
      </c>
      <c r="AD307" t="s">
        <v>74</v>
      </c>
      <c r="AE307" t="s">
        <v>74</v>
      </c>
      <c r="AF307" t="s">
        <v>74</v>
      </c>
      <c r="AG307">
        <v>8</v>
      </c>
      <c r="AH307">
        <v>0</v>
      </c>
      <c r="AI307">
        <v>0</v>
      </c>
      <c r="AJ307">
        <v>0</v>
      </c>
      <c r="AK307">
        <v>0</v>
      </c>
      <c r="AL307" t="s">
        <v>461</v>
      </c>
      <c r="AM307" t="s">
        <v>249</v>
      </c>
      <c r="AN307" t="s">
        <v>462</v>
      </c>
      <c r="AO307" t="s">
        <v>3526</v>
      </c>
      <c r="AP307" t="s">
        <v>74</v>
      </c>
      <c r="AQ307" t="s">
        <v>74</v>
      </c>
      <c r="AR307" t="s">
        <v>3527</v>
      </c>
      <c r="AS307" t="s">
        <v>3528</v>
      </c>
      <c r="AT307" t="s">
        <v>3155</v>
      </c>
      <c r="AU307">
        <v>1991</v>
      </c>
      <c r="AV307">
        <v>34</v>
      </c>
      <c r="AW307">
        <v>4</v>
      </c>
      <c r="AX307" t="s">
        <v>74</v>
      </c>
      <c r="AY307" t="s">
        <v>74</v>
      </c>
      <c r="AZ307" t="s">
        <v>74</v>
      </c>
      <c r="BA307" t="s">
        <v>74</v>
      </c>
      <c r="BB307">
        <v>502</v>
      </c>
      <c r="BC307">
        <v>512</v>
      </c>
      <c r="BD307" t="s">
        <v>74</v>
      </c>
      <c r="BE307" t="s">
        <v>74</v>
      </c>
      <c r="BF307" t="s">
        <v>74</v>
      </c>
      <c r="BG307" t="s">
        <v>74</v>
      </c>
      <c r="BH307" t="s">
        <v>74</v>
      </c>
      <c r="BI307">
        <v>11</v>
      </c>
      <c r="BJ307" t="s">
        <v>2432</v>
      </c>
      <c r="BK307" t="s">
        <v>97</v>
      </c>
      <c r="BL307" t="s">
        <v>203</v>
      </c>
      <c r="BM307" t="s">
        <v>3529</v>
      </c>
      <c r="BN307" t="s">
        <v>74</v>
      </c>
      <c r="BO307" t="s">
        <v>74</v>
      </c>
      <c r="BP307" t="s">
        <v>74</v>
      </c>
      <c r="BQ307" t="s">
        <v>74</v>
      </c>
      <c r="BR307" t="s">
        <v>100</v>
      </c>
      <c r="BS307" t="s">
        <v>3530</v>
      </c>
      <c r="BT307" t="str">
        <f>HYPERLINK("https%3A%2F%2Fwww.webofscience.com%2Fwos%2Fwoscc%2Ffull-record%2FWOS:A1991FR10000013","View Full Record in Web of Science")</f>
        <v>View Full Record in Web of Science</v>
      </c>
    </row>
    <row r="308" spans="1:72" x14ac:dyDescent="0.15">
      <c r="A308" t="s">
        <v>72</v>
      </c>
      <c r="B308" t="s">
        <v>3531</v>
      </c>
      <c r="C308" t="s">
        <v>74</v>
      </c>
      <c r="D308" t="s">
        <v>74</v>
      </c>
      <c r="E308" t="s">
        <v>74</v>
      </c>
      <c r="F308" t="s">
        <v>3531</v>
      </c>
      <c r="G308" t="s">
        <v>74</v>
      </c>
      <c r="H308" t="s">
        <v>74</v>
      </c>
      <c r="I308" t="s">
        <v>3532</v>
      </c>
      <c r="J308" t="s">
        <v>3533</v>
      </c>
      <c r="K308" t="s">
        <v>74</v>
      </c>
      <c r="L308" t="s">
        <v>74</v>
      </c>
      <c r="M308" t="s">
        <v>77</v>
      </c>
      <c r="N308" t="s">
        <v>401</v>
      </c>
      <c r="O308" t="s">
        <v>3534</v>
      </c>
      <c r="P308" t="s">
        <v>3535</v>
      </c>
      <c r="Q308" t="s">
        <v>3536</v>
      </c>
      <c r="R308" t="s">
        <v>74</v>
      </c>
      <c r="S308" t="s">
        <v>74</v>
      </c>
      <c r="T308" t="s">
        <v>74</v>
      </c>
      <c r="U308" t="s">
        <v>74</v>
      </c>
      <c r="V308" t="s">
        <v>3537</v>
      </c>
      <c r="W308" t="s">
        <v>74</v>
      </c>
      <c r="X308" t="s">
        <v>74</v>
      </c>
      <c r="Y308" t="s">
        <v>3538</v>
      </c>
      <c r="Z308" t="s">
        <v>74</v>
      </c>
      <c r="AA308" t="s">
        <v>3539</v>
      </c>
      <c r="AB308" t="s">
        <v>74</v>
      </c>
      <c r="AC308" t="s">
        <v>74</v>
      </c>
      <c r="AD308" t="s">
        <v>74</v>
      </c>
      <c r="AE308" t="s">
        <v>74</v>
      </c>
      <c r="AF308" t="s">
        <v>74</v>
      </c>
      <c r="AG308">
        <v>0</v>
      </c>
      <c r="AH308">
        <v>180</v>
      </c>
      <c r="AI308">
        <v>199</v>
      </c>
      <c r="AJ308">
        <v>0</v>
      </c>
      <c r="AK308">
        <v>27</v>
      </c>
      <c r="AL308" t="s">
        <v>784</v>
      </c>
      <c r="AM308" t="s">
        <v>785</v>
      </c>
      <c r="AN308" t="s">
        <v>786</v>
      </c>
      <c r="AO308" t="s">
        <v>3540</v>
      </c>
      <c r="AP308" t="s">
        <v>74</v>
      </c>
      <c r="AQ308" t="s">
        <v>74</v>
      </c>
      <c r="AR308" t="s">
        <v>3541</v>
      </c>
      <c r="AS308" t="s">
        <v>3542</v>
      </c>
      <c r="AT308" t="s">
        <v>3155</v>
      </c>
      <c r="AU308">
        <v>1991</v>
      </c>
      <c r="AV308">
        <v>43</v>
      </c>
      <c r="AW308">
        <v>2</v>
      </c>
      <c r="AX308" t="s">
        <v>74</v>
      </c>
      <c r="AY308" t="s">
        <v>74</v>
      </c>
      <c r="AZ308" t="s">
        <v>74</v>
      </c>
      <c r="BA308" t="s">
        <v>74</v>
      </c>
      <c r="BB308">
        <v>83</v>
      </c>
      <c r="BC308">
        <v>90</v>
      </c>
      <c r="BD308" t="s">
        <v>74</v>
      </c>
      <c r="BE308" t="s">
        <v>3543</v>
      </c>
      <c r="BF308" t="str">
        <f>HYPERLINK("http://dx.doi.org/10.1034/j.1600-0889.1991.t01-1-00002.x","http://dx.doi.org/10.1034/j.1600-0889.1991.t01-1-00002.x")</f>
        <v>http://dx.doi.org/10.1034/j.1600-0889.1991.t01-1-00002.x</v>
      </c>
      <c r="BG308" t="s">
        <v>74</v>
      </c>
      <c r="BH308" t="s">
        <v>74</v>
      </c>
      <c r="BI308">
        <v>8</v>
      </c>
      <c r="BJ308" t="s">
        <v>96</v>
      </c>
      <c r="BK308" t="s">
        <v>417</v>
      </c>
      <c r="BL308" t="s">
        <v>96</v>
      </c>
      <c r="BM308" t="s">
        <v>3544</v>
      </c>
      <c r="BN308" t="s">
        <v>74</v>
      </c>
      <c r="BO308" t="s">
        <v>74</v>
      </c>
      <c r="BP308" t="s">
        <v>74</v>
      </c>
      <c r="BQ308" t="s">
        <v>74</v>
      </c>
      <c r="BR308" t="s">
        <v>100</v>
      </c>
      <c r="BS308" t="s">
        <v>3545</v>
      </c>
      <c r="BT308" t="str">
        <f>HYPERLINK("https%3A%2F%2Fwww.webofscience.com%2Fwos%2Fwoscc%2Ffull-record%2FWOS:A1991FG71400002","View Full Record in Web of Science")</f>
        <v>View Full Record in Web of Science</v>
      </c>
    </row>
    <row r="309" spans="1:72" x14ac:dyDescent="0.15">
      <c r="A309" t="s">
        <v>72</v>
      </c>
      <c r="B309" t="s">
        <v>3546</v>
      </c>
      <c r="C309" t="s">
        <v>74</v>
      </c>
      <c r="D309" t="s">
        <v>74</v>
      </c>
      <c r="E309" t="s">
        <v>74</v>
      </c>
      <c r="F309" t="s">
        <v>3546</v>
      </c>
      <c r="G309" t="s">
        <v>74</v>
      </c>
      <c r="H309" t="s">
        <v>74</v>
      </c>
      <c r="I309" t="s">
        <v>3547</v>
      </c>
      <c r="J309" t="s">
        <v>3533</v>
      </c>
      <c r="K309" t="s">
        <v>74</v>
      </c>
      <c r="L309" t="s">
        <v>74</v>
      </c>
      <c r="M309" t="s">
        <v>77</v>
      </c>
      <c r="N309" t="s">
        <v>401</v>
      </c>
      <c r="O309" t="s">
        <v>3534</v>
      </c>
      <c r="P309" t="s">
        <v>3535</v>
      </c>
      <c r="Q309" t="s">
        <v>3536</v>
      </c>
      <c r="R309" t="s">
        <v>74</v>
      </c>
      <c r="S309" t="s">
        <v>74</v>
      </c>
      <c r="T309" t="s">
        <v>74</v>
      </c>
      <c r="U309" t="s">
        <v>74</v>
      </c>
      <c r="V309" t="s">
        <v>3548</v>
      </c>
      <c r="W309" t="s">
        <v>74</v>
      </c>
      <c r="X309" t="s">
        <v>74</v>
      </c>
      <c r="Y309" t="s">
        <v>3549</v>
      </c>
      <c r="Z309" t="s">
        <v>74</v>
      </c>
      <c r="AA309" t="s">
        <v>74</v>
      </c>
      <c r="AB309" t="s">
        <v>74</v>
      </c>
      <c r="AC309" t="s">
        <v>74</v>
      </c>
      <c r="AD309" t="s">
        <v>74</v>
      </c>
      <c r="AE309" t="s">
        <v>74</v>
      </c>
      <c r="AF309" t="s">
        <v>74</v>
      </c>
      <c r="AG309">
        <v>0</v>
      </c>
      <c r="AH309">
        <v>43</v>
      </c>
      <c r="AI309">
        <v>44</v>
      </c>
      <c r="AJ309">
        <v>0</v>
      </c>
      <c r="AK309">
        <v>1</v>
      </c>
      <c r="AL309" t="s">
        <v>784</v>
      </c>
      <c r="AM309" t="s">
        <v>785</v>
      </c>
      <c r="AN309" t="s">
        <v>786</v>
      </c>
      <c r="AO309" t="s">
        <v>3540</v>
      </c>
      <c r="AP309" t="s">
        <v>74</v>
      </c>
      <c r="AQ309" t="s">
        <v>74</v>
      </c>
      <c r="AR309" t="s">
        <v>3541</v>
      </c>
      <c r="AS309" t="s">
        <v>3542</v>
      </c>
      <c r="AT309" t="s">
        <v>3155</v>
      </c>
      <c r="AU309">
        <v>1991</v>
      </c>
      <c r="AV309">
        <v>43</v>
      </c>
      <c r="AW309">
        <v>2</v>
      </c>
      <c r="AX309" t="s">
        <v>74</v>
      </c>
      <c r="AY309" t="s">
        <v>74</v>
      </c>
      <c r="AZ309" t="s">
        <v>74</v>
      </c>
      <c r="BA309" t="s">
        <v>74</v>
      </c>
      <c r="BB309">
        <v>91</v>
      </c>
      <c r="BC309">
        <v>96</v>
      </c>
      <c r="BD309" t="s">
        <v>74</v>
      </c>
      <c r="BE309" t="s">
        <v>3550</v>
      </c>
      <c r="BF309" t="str">
        <f>HYPERLINK("http://dx.doi.org/10.1034/j.1600-0889.1991.t01-1-00003.x","http://dx.doi.org/10.1034/j.1600-0889.1991.t01-1-00003.x")</f>
        <v>http://dx.doi.org/10.1034/j.1600-0889.1991.t01-1-00003.x</v>
      </c>
      <c r="BG309" t="s">
        <v>74</v>
      </c>
      <c r="BH309" t="s">
        <v>74</v>
      </c>
      <c r="BI309">
        <v>6</v>
      </c>
      <c r="BJ309" t="s">
        <v>96</v>
      </c>
      <c r="BK309" t="s">
        <v>417</v>
      </c>
      <c r="BL309" t="s">
        <v>96</v>
      </c>
      <c r="BM309" t="s">
        <v>3544</v>
      </c>
      <c r="BN309" t="s">
        <v>74</v>
      </c>
      <c r="BO309" t="s">
        <v>74</v>
      </c>
      <c r="BP309" t="s">
        <v>74</v>
      </c>
      <c r="BQ309" t="s">
        <v>74</v>
      </c>
      <c r="BR309" t="s">
        <v>100</v>
      </c>
      <c r="BS309" t="s">
        <v>3551</v>
      </c>
      <c r="BT309" t="str">
        <f>HYPERLINK("https%3A%2F%2Fwww.webofscience.com%2Fwos%2Fwoscc%2Ffull-record%2FWOS:A1991FG71400003","View Full Record in Web of Science")</f>
        <v>View Full Record in Web of Science</v>
      </c>
    </row>
    <row r="310" spans="1:72" x14ac:dyDescent="0.15">
      <c r="A310" t="s">
        <v>72</v>
      </c>
      <c r="B310" t="s">
        <v>3552</v>
      </c>
      <c r="C310" t="s">
        <v>74</v>
      </c>
      <c r="D310" t="s">
        <v>74</v>
      </c>
      <c r="E310" t="s">
        <v>74</v>
      </c>
      <c r="F310" t="s">
        <v>3552</v>
      </c>
      <c r="G310" t="s">
        <v>74</v>
      </c>
      <c r="H310" t="s">
        <v>74</v>
      </c>
      <c r="I310" t="s">
        <v>3553</v>
      </c>
      <c r="J310" t="s">
        <v>3533</v>
      </c>
      <c r="K310" t="s">
        <v>74</v>
      </c>
      <c r="L310" t="s">
        <v>74</v>
      </c>
      <c r="M310" t="s">
        <v>77</v>
      </c>
      <c r="N310" t="s">
        <v>78</v>
      </c>
      <c r="O310" t="s">
        <v>74</v>
      </c>
      <c r="P310" t="s">
        <v>74</v>
      </c>
      <c r="Q310" t="s">
        <v>74</v>
      </c>
      <c r="R310" t="s">
        <v>74</v>
      </c>
      <c r="S310" t="s">
        <v>74</v>
      </c>
      <c r="T310" t="s">
        <v>74</v>
      </c>
      <c r="U310" t="s">
        <v>74</v>
      </c>
      <c r="V310" t="s">
        <v>3554</v>
      </c>
      <c r="W310" t="s">
        <v>3555</v>
      </c>
      <c r="X310" t="s">
        <v>3556</v>
      </c>
      <c r="Y310" t="s">
        <v>3557</v>
      </c>
      <c r="Z310" t="s">
        <v>74</v>
      </c>
      <c r="AA310" t="s">
        <v>3558</v>
      </c>
      <c r="AB310" t="s">
        <v>3559</v>
      </c>
      <c r="AC310" t="s">
        <v>74</v>
      </c>
      <c r="AD310" t="s">
        <v>74</v>
      </c>
      <c r="AE310" t="s">
        <v>74</v>
      </c>
      <c r="AF310" t="s">
        <v>74</v>
      </c>
      <c r="AG310">
        <v>0</v>
      </c>
      <c r="AH310">
        <v>22</v>
      </c>
      <c r="AI310">
        <v>26</v>
      </c>
      <c r="AJ310">
        <v>0</v>
      </c>
      <c r="AK310">
        <v>5</v>
      </c>
      <c r="AL310" t="s">
        <v>616</v>
      </c>
      <c r="AM310" t="s">
        <v>617</v>
      </c>
      <c r="AN310" t="s">
        <v>3560</v>
      </c>
      <c r="AO310" t="s">
        <v>3561</v>
      </c>
      <c r="AP310" t="s">
        <v>74</v>
      </c>
      <c r="AQ310" t="s">
        <v>74</v>
      </c>
      <c r="AR310" t="s">
        <v>3541</v>
      </c>
      <c r="AS310" t="s">
        <v>3542</v>
      </c>
      <c r="AT310" t="s">
        <v>3155</v>
      </c>
      <c r="AU310">
        <v>1991</v>
      </c>
      <c r="AV310">
        <v>43</v>
      </c>
      <c r="AW310">
        <v>2</v>
      </c>
      <c r="AX310" t="s">
        <v>74</v>
      </c>
      <c r="AY310" t="s">
        <v>74</v>
      </c>
      <c r="AZ310" t="s">
        <v>74</v>
      </c>
      <c r="BA310" t="s">
        <v>74</v>
      </c>
      <c r="BB310">
        <v>126</v>
      </c>
      <c r="BC310">
        <v>135</v>
      </c>
      <c r="BD310" t="s">
        <v>74</v>
      </c>
      <c r="BE310" t="s">
        <v>3562</v>
      </c>
      <c r="BF310" t="str">
        <f>HYPERLINK("http://dx.doi.org/10.1034/j.1600-0889.1991.00007.x","http://dx.doi.org/10.1034/j.1600-0889.1991.00007.x")</f>
        <v>http://dx.doi.org/10.1034/j.1600-0889.1991.00007.x</v>
      </c>
      <c r="BG310" t="s">
        <v>74</v>
      </c>
      <c r="BH310" t="s">
        <v>74</v>
      </c>
      <c r="BI310">
        <v>10</v>
      </c>
      <c r="BJ310" t="s">
        <v>96</v>
      </c>
      <c r="BK310" t="s">
        <v>97</v>
      </c>
      <c r="BL310" t="s">
        <v>96</v>
      </c>
      <c r="BM310" t="s">
        <v>3544</v>
      </c>
      <c r="BN310" t="s">
        <v>74</v>
      </c>
      <c r="BO310" t="s">
        <v>99</v>
      </c>
      <c r="BP310" t="s">
        <v>74</v>
      </c>
      <c r="BQ310" t="s">
        <v>74</v>
      </c>
      <c r="BR310" t="s">
        <v>100</v>
      </c>
      <c r="BS310" t="s">
        <v>3563</v>
      </c>
      <c r="BT310" t="str">
        <f>HYPERLINK("https%3A%2F%2Fwww.webofscience.com%2Fwos%2Fwoscc%2Ffull-record%2FWOS:A1991FG71400007","View Full Record in Web of Science")</f>
        <v>View Full Record in Web of Science</v>
      </c>
    </row>
    <row r="311" spans="1:72" x14ac:dyDescent="0.15">
      <c r="A311" t="s">
        <v>72</v>
      </c>
      <c r="B311" t="s">
        <v>3564</v>
      </c>
      <c r="C311" t="s">
        <v>74</v>
      </c>
      <c r="D311" t="s">
        <v>74</v>
      </c>
      <c r="E311" t="s">
        <v>74</v>
      </c>
      <c r="F311" t="s">
        <v>3564</v>
      </c>
      <c r="G311" t="s">
        <v>74</v>
      </c>
      <c r="H311" t="s">
        <v>74</v>
      </c>
      <c r="I311" t="s">
        <v>3565</v>
      </c>
      <c r="J311" t="s">
        <v>3566</v>
      </c>
      <c r="K311" t="s">
        <v>74</v>
      </c>
      <c r="L311" t="s">
        <v>74</v>
      </c>
      <c r="M311" t="s">
        <v>77</v>
      </c>
      <c r="N311" t="s">
        <v>78</v>
      </c>
      <c r="O311" t="s">
        <v>74</v>
      </c>
      <c r="P311" t="s">
        <v>74</v>
      </c>
      <c r="Q311" t="s">
        <v>74</v>
      </c>
      <c r="R311" t="s">
        <v>74</v>
      </c>
      <c r="S311" t="s">
        <v>74</v>
      </c>
      <c r="T311" t="s">
        <v>3567</v>
      </c>
      <c r="U311" t="s">
        <v>74</v>
      </c>
      <c r="V311" t="s">
        <v>74</v>
      </c>
      <c r="W311" t="s">
        <v>74</v>
      </c>
      <c r="X311" t="s">
        <v>74</v>
      </c>
      <c r="Y311" t="s">
        <v>3568</v>
      </c>
      <c r="Z311" t="s">
        <v>74</v>
      </c>
      <c r="AA311" t="s">
        <v>74</v>
      </c>
      <c r="AB311" t="s">
        <v>74</v>
      </c>
      <c r="AC311" t="s">
        <v>74</v>
      </c>
      <c r="AD311" t="s">
        <v>74</v>
      </c>
      <c r="AE311" t="s">
        <v>74</v>
      </c>
      <c r="AF311" t="s">
        <v>74</v>
      </c>
      <c r="AG311">
        <v>47</v>
      </c>
      <c r="AH311">
        <v>12</v>
      </c>
      <c r="AI311">
        <v>13</v>
      </c>
      <c r="AJ311">
        <v>0</v>
      </c>
      <c r="AK311">
        <v>4</v>
      </c>
      <c r="AL311" t="s">
        <v>583</v>
      </c>
      <c r="AM311" t="s">
        <v>111</v>
      </c>
      <c r="AN311" t="s">
        <v>584</v>
      </c>
      <c r="AO311" t="s">
        <v>3569</v>
      </c>
      <c r="AP311" t="s">
        <v>74</v>
      </c>
      <c r="AQ311" t="s">
        <v>74</v>
      </c>
      <c r="AR311" t="s">
        <v>3570</v>
      </c>
      <c r="AS311" t="s">
        <v>3571</v>
      </c>
      <c r="AT311" t="s">
        <v>3155</v>
      </c>
      <c r="AU311">
        <v>1991</v>
      </c>
      <c r="AV311">
        <v>101</v>
      </c>
      <c r="AW311">
        <v>4</v>
      </c>
      <c r="AX311" t="s">
        <v>74</v>
      </c>
      <c r="AY311" t="s">
        <v>74</v>
      </c>
      <c r="AZ311" t="s">
        <v>74</v>
      </c>
      <c r="BA311" t="s">
        <v>74</v>
      </c>
      <c r="BB311">
        <v>299</v>
      </c>
      <c r="BC311">
        <v>335</v>
      </c>
      <c r="BD311" t="s">
        <v>74</v>
      </c>
      <c r="BE311" t="s">
        <v>3572</v>
      </c>
      <c r="BF311" t="str">
        <f>HYPERLINK("http://dx.doi.org/10.1111/j.1096-3642.1991.tb00655.x","http://dx.doi.org/10.1111/j.1096-3642.1991.tb00655.x")</f>
        <v>http://dx.doi.org/10.1111/j.1096-3642.1991.tb00655.x</v>
      </c>
      <c r="BG311" t="s">
        <v>74</v>
      </c>
      <c r="BH311" t="s">
        <v>74</v>
      </c>
      <c r="BI311">
        <v>37</v>
      </c>
      <c r="BJ311" t="s">
        <v>677</v>
      </c>
      <c r="BK311" t="s">
        <v>97</v>
      </c>
      <c r="BL311" t="s">
        <v>677</v>
      </c>
      <c r="BM311" t="s">
        <v>3573</v>
      </c>
      <c r="BN311" t="s">
        <v>74</v>
      </c>
      <c r="BO311" t="s">
        <v>74</v>
      </c>
      <c r="BP311" t="s">
        <v>74</v>
      </c>
      <c r="BQ311" t="s">
        <v>74</v>
      </c>
      <c r="BR311" t="s">
        <v>100</v>
      </c>
      <c r="BS311" t="s">
        <v>3574</v>
      </c>
      <c r="BT311" t="str">
        <f>HYPERLINK("https%3A%2F%2Fwww.webofscience.com%2Fwos%2Fwoscc%2Ffull-record%2FWOS:A1991FJ59300001","View Full Record in Web of Science")</f>
        <v>View Full Record in Web of Science</v>
      </c>
    </row>
    <row r="312" spans="1:72" x14ac:dyDescent="0.15">
      <c r="A312" t="s">
        <v>72</v>
      </c>
      <c r="B312" t="s">
        <v>1252</v>
      </c>
      <c r="C312" t="s">
        <v>74</v>
      </c>
      <c r="D312" t="s">
        <v>74</v>
      </c>
      <c r="E312" t="s">
        <v>74</v>
      </c>
      <c r="F312" t="s">
        <v>1252</v>
      </c>
      <c r="G312" t="s">
        <v>74</v>
      </c>
      <c r="H312" t="s">
        <v>74</v>
      </c>
      <c r="I312" t="s">
        <v>3575</v>
      </c>
      <c r="J312" t="s">
        <v>3566</v>
      </c>
      <c r="K312" t="s">
        <v>74</v>
      </c>
      <c r="L312" t="s">
        <v>74</v>
      </c>
      <c r="M312" t="s">
        <v>77</v>
      </c>
      <c r="N312" t="s">
        <v>78</v>
      </c>
      <c r="O312" t="s">
        <v>74</v>
      </c>
      <c r="P312" t="s">
        <v>74</v>
      </c>
      <c r="Q312" t="s">
        <v>74</v>
      </c>
      <c r="R312" t="s">
        <v>74</v>
      </c>
      <c r="S312" t="s">
        <v>74</v>
      </c>
      <c r="T312" t="s">
        <v>3576</v>
      </c>
      <c r="U312" t="s">
        <v>74</v>
      </c>
      <c r="V312" t="s">
        <v>74</v>
      </c>
      <c r="W312" t="s">
        <v>74</v>
      </c>
      <c r="X312" t="s">
        <v>74</v>
      </c>
      <c r="Y312" t="s">
        <v>1257</v>
      </c>
      <c r="Z312" t="s">
        <v>74</v>
      </c>
      <c r="AA312" t="s">
        <v>74</v>
      </c>
      <c r="AB312" t="s">
        <v>1258</v>
      </c>
      <c r="AC312" t="s">
        <v>74</v>
      </c>
      <c r="AD312" t="s">
        <v>74</v>
      </c>
      <c r="AE312" t="s">
        <v>74</v>
      </c>
      <c r="AF312" t="s">
        <v>74</v>
      </c>
      <c r="AG312">
        <v>20</v>
      </c>
      <c r="AH312">
        <v>10</v>
      </c>
      <c r="AI312">
        <v>12</v>
      </c>
      <c r="AJ312">
        <v>0</v>
      </c>
      <c r="AK312">
        <v>2</v>
      </c>
      <c r="AL312" t="s">
        <v>583</v>
      </c>
      <c r="AM312" t="s">
        <v>111</v>
      </c>
      <c r="AN312" t="s">
        <v>584</v>
      </c>
      <c r="AO312" t="s">
        <v>3569</v>
      </c>
      <c r="AP312" t="s">
        <v>74</v>
      </c>
      <c r="AQ312" t="s">
        <v>74</v>
      </c>
      <c r="AR312" t="s">
        <v>3570</v>
      </c>
      <c r="AS312" t="s">
        <v>3571</v>
      </c>
      <c r="AT312" t="s">
        <v>3155</v>
      </c>
      <c r="AU312">
        <v>1991</v>
      </c>
      <c r="AV312">
        <v>101</v>
      </c>
      <c r="AW312">
        <v>4</v>
      </c>
      <c r="AX312" t="s">
        <v>74</v>
      </c>
      <c r="AY312" t="s">
        <v>74</v>
      </c>
      <c r="AZ312" t="s">
        <v>74</v>
      </c>
      <c r="BA312" t="s">
        <v>74</v>
      </c>
      <c r="BB312">
        <v>359</v>
      </c>
      <c r="BC312">
        <v>389</v>
      </c>
      <c r="BD312" t="s">
        <v>74</v>
      </c>
      <c r="BE312" t="s">
        <v>3577</v>
      </c>
      <c r="BF312" t="str">
        <f>HYPERLINK("http://dx.doi.org/10.1111/j.1096-3642.1991.tb00657.x","http://dx.doi.org/10.1111/j.1096-3642.1991.tb00657.x")</f>
        <v>http://dx.doi.org/10.1111/j.1096-3642.1991.tb00657.x</v>
      </c>
      <c r="BG312" t="s">
        <v>74</v>
      </c>
      <c r="BH312" t="s">
        <v>74</v>
      </c>
      <c r="BI312">
        <v>31</v>
      </c>
      <c r="BJ312" t="s">
        <v>677</v>
      </c>
      <c r="BK312" t="s">
        <v>97</v>
      </c>
      <c r="BL312" t="s">
        <v>677</v>
      </c>
      <c r="BM312" t="s">
        <v>3573</v>
      </c>
      <c r="BN312" t="s">
        <v>74</v>
      </c>
      <c r="BO312" t="s">
        <v>74</v>
      </c>
      <c r="BP312" t="s">
        <v>74</v>
      </c>
      <c r="BQ312" t="s">
        <v>74</v>
      </c>
      <c r="BR312" t="s">
        <v>100</v>
      </c>
      <c r="BS312" t="s">
        <v>3578</v>
      </c>
      <c r="BT312" t="str">
        <f>HYPERLINK("https%3A%2F%2Fwww.webofscience.com%2Fwos%2Fwoscc%2Ffull-record%2FWOS:A1991FJ59300003","View Full Record in Web of Science")</f>
        <v>View Full Record in Web of Science</v>
      </c>
    </row>
    <row r="313" spans="1:72" x14ac:dyDescent="0.15">
      <c r="A313" t="s">
        <v>72</v>
      </c>
      <c r="B313" t="s">
        <v>245</v>
      </c>
      <c r="C313" t="s">
        <v>74</v>
      </c>
      <c r="D313" t="s">
        <v>74</v>
      </c>
      <c r="E313" t="s">
        <v>74</v>
      </c>
      <c r="F313" t="s">
        <v>245</v>
      </c>
      <c r="G313" t="s">
        <v>74</v>
      </c>
      <c r="H313" t="s">
        <v>74</v>
      </c>
      <c r="I313" t="s">
        <v>3579</v>
      </c>
      <c r="J313" t="s">
        <v>176</v>
      </c>
      <c r="K313" t="s">
        <v>74</v>
      </c>
      <c r="L313" t="s">
        <v>74</v>
      </c>
      <c r="M313" t="s">
        <v>77</v>
      </c>
      <c r="N313" t="s">
        <v>177</v>
      </c>
      <c r="O313" t="s">
        <v>74</v>
      </c>
      <c r="P313" t="s">
        <v>74</v>
      </c>
      <c r="Q313" t="s">
        <v>74</v>
      </c>
      <c r="R313" t="s">
        <v>74</v>
      </c>
      <c r="S313" t="s">
        <v>74</v>
      </c>
      <c r="T313" t="s">
        <v>74</v>
      </c>
      <c r="U313" t="s">
        <v>74</v>
      </c>
      <c r="V313" t="s">
        <v>74</v>
      </c>
      <c r="W313" t="s">
        <v>74</v>
      </c>
      <c r="X313" t="s">
        <v>74</v>
      </c>
      <c r="Y313" t="s">
        <v>3580</v>
      </c>
      <c r="Z313" t="s">
        <v>74</v>
      </c>
      <c r="AA313" t="s">
        <v>74</v>
      </c>
      <c r="AB313" t="s">
        <v>74</v>
      </c>
      <c r="AC313" t="s">
        <v>74</v>
      </c>
      <c r="AD313" t="s">
        <v>74</v>
      </c>
      <c r="AE313" t="s">
        <v>74</v>
      </c>
      <c r="AF313" t="s">
        <v>74</v>
      </c>
      <c r="AG313">
        <v>0</v>
      </c>
      <c r="AH313">
        <v>2</v>
      </c>
      <c r="AI313">
        <v>2</v>
      </c>
      <c r="AJ313">
        <v>0</v>
      </c>
      <c r="AK313">
        <v>0</v>
      </c>
      <c r="AL313" t="s">
        <v>178</v>
      </c>
      <c r="AM313" t="s">
        <v>179</v>
      </c>
      <c r="AN313" t="s">
        <v>180</v>
      </c>
      <c r="AO313" t="s">
        <v>181</v>
      </c>
      <c r="AP313" t="s">
        <v>74</v>
      </c>
      <c r="AQ313" t="s">
        <v>74</v>
      </c>
      <c r="AR313" t="s">
        <v>182</v>
      </c>
      <c r="AS313" t="s">
        <v>183</v>
      </c>
      <c r="AT313" t="s">
        <v>3581</v>
      </c>
      <c r="AU313">
        <v>1991</v>
      </c>
      <c r="AV313">
        <v>129</v>
      </c>
      <c r="AW313">
        <v>1762</v>
      </c>
      <c r="AX313" t="s">
        <v>74</v>
      </c>
      <c r="AY313" t="s">
        <v>74</v>
      </c>
      <c r="AZ313" t="s">
        <v>74</v>
      </c>
      <c r="BA313" t="s">
        <v>74</v>
      </c>
      <c r="BB313">
        <v>4</v>
      </c>
      <c r="BC313">
        <v>4</v>
      </c>
      <c r="BD313" t="s">
        <v>74</v>
      </c>
      <c r="BE313" t="s">
        <v>74</v>
      </c>
      <c r="BF313" t="s">
        <v>74</v>
      </c>
      <c r="BG313" t="s">
        <v>74</v>
      </c>
      <c r="BH313" t="s">
        <v>74</v>
      </c>
      <c r="BI313">
        <v>1</v>
      </c>
      <c r="BJ313" t="s">
        <v>117</v>
      </c>
      <c r="BK313" t="s">
        <v>97</v>
      </c>
      <c r="BL313" t="s">
        <v>118</v>
      </c>
      <c r="BM313" t="s">
        <v>3582</v>
      </c>
      <c r="BN313" t="s">
        <v>74</v>
      </c>
      <c r="BO313" t="s">
        <v>74</v>
      </c>
      <c r="BP313" t="s">
        <v>74</v>
      </c>
      <c r="BQ313" t="s">
        <v>74</v>
      </c>
      <c r="BR313" t="s">
        <v>100</v>
      </c>
      <c r="BS313" t="s">
        <v>3583</v>
      </c>
      <c r="BT313" t="str">
        <f>HYPERLINK("https%3A%2F%2Fwww.webofscience.com%2Fwos%2Fwoscc%2Ffull-record%2FWOS:A1991FE58800013","View Full Record in Web of Science")</f>
        <v>View Full Record in Web of Science</v>
      </c>
    </row>
    <row r="314" spans="1:72" x14ac:dyDescent="0.15">
      <c r="A314" t="s">
        <v>72</v>
      </c>
      <c r="B314" t="s">
        <v>3584</v>
      </c>
      <c r="C314" t="s">
        <v>74</v>
      </c>
      <c r="D314" t="s">
        <v>74</v>
      </c>
      <c r="E314" t="s">
        <v>74</v>
      </c>
      <c r="F314" t="s">
        <v>3584</v>
      </c>
      <c r="G314" t="s">
        <v>74</v>
      </c>
      <c r="H314" t="s">
        <v>74</v>
      </c>
      <c r="I314" t="s">
        <v>3585</v>
      </c>
      <c r="J314" t="s">
        <v>104</v>
      </c>
      <c r="K314" t="s">
        <v>74</v>
      </c>
      <c r="L314" t="s">
        <v>74</v>
      </c>
      <c r="M314" t="s">
        <v>77</v>
      </c>
      <c r="N314" t="s">
        <v>177</v>
      </c>
      <c r="O314" t="s">
        <v>74</v>
      </c>
      <c r="P314" t="s">
        <v>74</v>
      </c>
      <c r="Q314" t="s">
        <v>74</v>
      </c>
      <c r="R314" t="s">
        <v>74</v>
      </c>
      <c r="S314" t="s">
        <v>74</v>
      </c>
      <c r="T314" t="s">
        <v>74</v>
      </c>
      <c r="U314" t="s">
        <v>3586</v>
      </c>
      <c r="V314" t="s">
        <v>74</v>
      </c>
      <c r="W314" t="s">
        <v>74</v>
      </c>
      <c r="X314" t="s">
        <v>74</v>
      </c>
      <c r="Y314" t="s">
        <v>3587</v>
      </c>
      <c r="Z314" t="s">
        <v>74</v>
      </c>
      <c r="AA314" t="s">
        <v>74</v>
      </c>
      <c r="AB314" t="s">
        <v>74</v>
      </c>
      <c r="AC314" t="s">
        <v>74</v>
      </c>
      <c r="AD314" t="s">
        <v>74</v>
      </c>
      <c r="AE314" t="s">
        <v>74</v>
      </c>
      <c r="AF314" t="s">
        <v>74</v>
      </c>
      <c r="AG314">
        <v>9</v>
      </c>
      <c r="AH314">
        <v>12</v>
      </c>
      <c r="AI314">
        <v>12</v>
      </c>
      <c r="AJ314">
        <v>0</v>
      </c>
      <c r="AK314">
        <v>1</v>
      </c>
      <c r="AL314" t="s">
        <v>110</v>
      </c>
      <c r="AM314" t="s">
        <v>111</v>
      </c>
      <c r="AN314" t="s">
        <v>112</v>
      </c>
      <c r="AO314" t="s">
        <v>113</v>
      </c>
      <c r="AP314" t="s">
        <v>74</v>
      </c>
      <c r="AQ314" t="s">
        <v>74</v>
      </c>
      <c r="AR314" t="s">
        <v>104</v>
      </c>
      <c r="AS314" t="s">
        <v>114</v>
      </c>
      <c r="AT314" t="s">
        <v>3588</v>
      </c>
      <c r="AU314">
        <v>1991</v>
      </c>
      <c r="AV314">
        <v>350</v>
      </c>
      <c r="AW314">
        <v>6316</v>
      </c>
      <c r="AX314" t="s">
        <v>74</v>
      </c>
      <c r="AY314" t="s">
        <v>74</v>
      </c>
      <c r="AZ314" t="s">
        <v>74</v>
      </c>
      <c r="BA314" t="s">
        <v>74</v>
      </c>
      <c r="BB314">
        <v>274</v>
      </c>
      <c r="BC314">
        <v>274</v>
      </c>
      <c r="BD314" t="s">
        <v>74</v>
      </c>
      <c r="BE314" t="s">
        <v>3589</v>
      </c>
      <c r="BF314" t="str">
        <f>HYPERLINK("http://dx.doi.org/10.1038/350274a0","http://dx.doi.org/10.1038/350274a0")</f>
        <v>http://dx.doi.org/10.1038/350274a0</v>
      </c>
      <c r="BG314" t="s">
        <v>74</v>
      </c>
      <c r="BH314" t="s">
        <v>74</v>
      </c>
      <c r="BI314">
        <v>1</v>
      </c>
      <c r="BJ314" t="s">
        <v>117</v>
      </c>
      <c r="BK314" t="s">
        <v>97</v>
      </c>
      <c r="BL314" t="s">
        <v>118</v>
      </c>
      <c r="BM314" t="s">
        <v>3590</v>
      </c>
      <c r="BN314" t="s">
        <v>74</v>
      </c>
      <c r="BO314" t="s">
        <v>147</v>
      </c>
      <c r="BP314" t="s">
        <v>74</v>
      </c>
      <c r="BQ314" t="s">
        <v>74</v>
      </c>
      <c r="BR314" t="s">
        <v>100</v>
      </c>
      <c r="BS314" t="s">
        <v>3591</v>
      </c>
      <c r="BT314" t="str">
        <f>HYPERLINK("https%3A%2F%2Fwww.webofscience.com%2Fwos%2Fwoscc%2Ffull-record%2FWOS:A1991FD83800028","View Full Record in Web of Science")</f>
        <v>View Full Record in Web of Science</v>
      </c>
    </row>
    <row r="315" spans="1:72" x14ac:dyDescent="0.15">
      <c r="A315" t="s">
        <v>72</v>
      </c>
      <c r="B315" t="s">
        <v>1471</v>
      </c>
      <c r="C315" t="s">
        <v>74</v>
      </c>
      <c r="D315" t="s">
        <v>74</v>
      </c>
      <c r="E315" t="s">
        <v>74</v>
      </c>
      <c r="F315" t="s">
        <v>1471</v>
      </c>
      <c r="G315" t="s">
        <v>74</v>
      </c>
      <c r="H315" t="s">
        <v>74</v>
      </c>
      <c r="I315" t="s">
        <v>3592</v>
      </c>
      <c r="J315" t="s">
        <v>104</v>
      </c>
      <c r="K315" t="s">
        <v>74</v>
      </c>
      <c r="L315" t="s">
        <v>74</v>
      </c>
      <c r="M315" t="s">
        <v>77</v>
      </c>
      <c r="N315" t="s">
        <v>177</v>
      </c>
      <c r="O315" t="s">
        <v>74</v>
      </c>
      <c r="P315" t="s">
        <v>74</v>
      </c>
      <c r="Q315" t="s">
        <v>74</v>
      </c>
      <c r="R315" t="s">
        <v>74</v>
      </c>
      <c r="S315" t="s">
        <v>74</v>
      </c>
      <c r="T315" t="s">
        <v>74</v>
      </c>
      <c r="U315" t="s">
        <v>74</v>
      </c>
      <c r="V315" t="s">
        <v>74</v>
      </c>
      <c r="W315" t="s">
        <v>74</v>
      </c>
      <c r="X315" t="s">
        <v>74</v>
      </c>
      <c r="Y315" t="s">
        <v>74</v>
      </c>
      <c r="Z315" t="s">
        <v>74</v>
      </c>
      <c r="AA315" t="s">
        <v>74</v>
      </c>
      <c r="AB315" t="s">
        <v>74</v>
      </c>
      <c r="AC315" t="s">
        <v>74</v>
      </c>
      <c r="AD315" t="s">
        <v>74</v>
      </c>
      <c r="AE315" t="s">
        <v>74</v>
      </c>
      <c r="AF315" t="s">
        <v>74</v>
      </c>
      <c r="AG315">
        <v>1</v>
      </c>
      <c r="AH315">
        <v>0</v>
      </c>
      <c r="AI315">
        <v>0</v>
      </c>
      <c r="AJ315">
        <v>0</v>
      </c>
      <c r="AK315">
        <v>0</v>
      </c>
      <c r="AL315" t="s">
        <v>1908</v>
      </c>
      <c r="AM315" t="s">
        <v>1909</v>
      </c>
      <c r="AN315" t="s">
        <v>1910</v>
      </c>
      <c r="AO315" t="s">
        <v>113</v>
      </c>
      <c r="AP315" t="s">
        <v>1911</v>
      </c>
      <c r="AQ315" t="s">
        <v>74</v>
      </c>
      <c r="AR315" t="s">
        <v>104</v>
      </c>
      <c r="AS315" t="s">
        <v>114</v>
      </c>
      <c r="AT315" t="s">
        <v>3588</v>
      </c>
      <c r="AU315">
        <v>1991</v>
      </c>
      <c r="AV315">
        <v>350</v>
      </c>
      <c r="AW315">
        <v>6316</v>
      </c>
      <c r="AX315" t="s">
        <v>74</v>
      </c>
      <c r="AY315" t="s">
        <v>74</v>
      </c>
      <c r="AZ315" t="s">
        <v>74</v>
      </c>
      <c r="BA315" t="s">
        <v>74</v>
      </c>
      <c r="BB315">
        <v>297</v>
      </c>
      <c r="BC315">
        <v>297</v>
      </c>
      <c r="BD315" t="s">
        <v>74</v>
      </c>
      <c r="BE315" t="s">
        <v>74</v>
      </c>
      <c r="BF315" t="s">
        <v>74</v>
      </c>
      <c r="BG315" t="s">
        <v>74</v>
      </c>
      <c r="BH315" t="s">
        <v>74</v>
      </c>
      <c r="BI315">
        <v>1</v>
      </c>
      <c r="BJ315" t="s">
        <v>117</v>
      </c>
      <c r="BK315" t="s">
        <v>97</v>
      </c>
      <c r="BL315" t="s">
        <v>118</v>
      </c>
      <c r="BM315" t="s">
        <v>3590</v>
      </c>
      <c r="BN315" t="s">
        <v>74</v>
      </c>
      <c r="BO315" t="s">
        <v>74</v>
      </c>
      <c r="BP315" t="s">
        <v>74</v>
      </c>
      <c r="BQ315" t="s">
        <v>74</v>
      </c>
      <c r="BR315" t="s">
        <v>100</v>
      </c>
      <c r="BS315" t="s">
        <v>3593</v>
      </c>
      <c r="BT315" t="str">
        <f>HYPERLINK("https%3A%2F%2Fwww.webofscience.com%2Fwos%2Fwoscc%2Ffull-record%2FWOS:A1991FD83800056","View Full Record in Web of Science")</f>
        <v>View Full Record in Web of Science</v>
      </c>
    </row>
    <row r="316" spans="1:72" x14ac:dyDescent="0.15">
      <c r="A316" t="s">
        <v>72</v>
      </c>
      <c r="B316" t="s">
        <v>1471</v>
      </c>
      <c r="C316" t="s">
        <v>74</v>
      </c>
      <c r="D316" t="s">
        <v>74</v>
      </c>
      <c r="E316" t="s">
        <v>74</v>
      </c>
      <c r="F316" t="s">
        <v>1471</v>
      </c>
      <c r="G316" t="s">
        <v>74</v>
      </c>
      <c r="H316" t="s">
        <v>74</v>
      </c>
      <c r="I316" t="s">
        <v>3594</v>
      </c>
      <c r="J316" t="s">
        <v>104</v>
      </c>
      <c r="K316" t="s">
        <v>74</v>
      </c>
      <c r="L316" t="s">
        <v>74</v>
      </c>
      <c r="M316" t="s">
        <v>77</v>
      </c>
      <c r="N316" t="s">
        <v>177</v>
      </c>
      <c r="O316" t="s">
        <v>74</v>
      </c>
      <c r="P316" t="s">
        <v>74</v>
      </c>
      <c r="Q316" t="s">
        <v>74</v>
      </c>
      <c r="R316" t="s">
        <v>74</v>
      </c>
      <c r="S316" t="s">
        <v>74</v>
      </c>
      <c r="T316" t="s">
        <v>74</v>
      </c>
      <c r="U316" t="s">
        <v>74</v>
      </c>
      <c r="V316" t="s">
        <v>74</v>
      </c>
      <c r="W316" t="s">
        <v>74</v>
      </c>
      <c r="X316" t="s">
        <v>74</v>
      </c>
      <c r="Y316" t="s">
        <v>74</v>
      </c>
      <c r="Z316" t="s">
        <v>74</v>
      </c>
      <c r="AA316" t="s">
        <v>74</v>
      </c>
      <c r="AB316" t="s">
        <v>74</v>
      </c>
      <c r="AC316" t="s">
        <v>74</v>
      </c>
      <c r="AD316" t="s">
        <v>74</v>
      </c>
      <c r="AE316" t="s">
        <v>74</v>
      </c>
      <c r="AF316" t="s">
        <v>74</v>
      </c>
      <c r="AG316">
        <v>2</v>
      </c>
      <c r="AH316">
        <v>0</v>
      </c>
      <c r="AI316">
        <v>0</v>
      </c>
      <c r="AJ316">
        <v>0</v>
      </c>
      <c r="AK316">
        <v>0</v>
      </c>
      <c r="AL316" t="s">
        <v>1908</v>
      </c>
      <c r="AM316" t="s">
        <v>1909</v>
      </c>
      <c r="AN316" t="s">
        <v>1910</v>
      </c>
      <c r="AO316" t="s">
        <v>113</v>
      </c>
      <c r="AP316" t="s">
        <v>1911</v>
      </c>
      <c r="AQ316" t="s">
        <v>74</v>
      </c>
      <c r="AR316" t="s">
        <v>104</v>
      </c>
      <c r="AS316" t="s">
        <v>114</v>
      </c>
      <c r="AT316" t="s">
        <v>3588</v>
      </c>
      <c r="AU316">
        <v>1991</v>
      </c>
      <c r="AV316">
        <v>350</v>
      </c>
      <c r="AW316">
        <v>6316</v>
      </c>
      <c r="AX316" t="s">
        <v>74</v>
      </c>
      <c r="AY316" t="s">
        <v>74</v>
      </c>
      <c r="AZ316" t="s">
        <v>74</v>
      </c>
      <c r="BA316" t="s">
        <v>74</v>
      </c>
      <c r="BB316">
        <v>298</v>
      </c>
      <c r="BC316">
        <v>298</v>
      </c>
      <c r="BD316" t="s">
        <v>74</v>
      </c>
      <c r="BE316" t="s">
        <v>74</v>
      </c>
      <c r="BF316" t="s">
        <v>74</v>
      </c>
      <c r="BG316" t="s">
        <v>74</v>
      </c>
      <c r="BH316" t="s">
        <v>74</v>
      </c>
      <c r="BI316">
        <v>1</v>
      </c>
      <c r="BJ316" t="s">
        <v>117</v>
      </c>
      <c r="BK316" t="s">
        <v>97</v>
      </c>
      <c r="BL316" t="s">
        <v>118</v>
      </c>
      <c r="BM316" t="s">
        <v>3590</v>
      </c>
      <c r="BN316" t="s">
        <v>74</v>
      </c>
      <c r="BO316" t="s">
        <v>74</v>
      </c>
      <c r="BP316" t="s">
        <v>74</v>
      </c>
      <c r="BQ316" t="s">
        <v>74</v>
      </c>
      <c r="BR316" t="s">
        <v>100</v>
      </c>
      <c r="BS316" t="s">
        <v>3595</v>
      </c>
      <c r="BT316" t="str">
        <f>HYPERLINK("https%3A%2F%2Fwww.webofscience.com%2Fwos%2Fwoscc%2Ffull-record%2FWOS:A1991FD83800059","View Full Record in Web of Science")</f>
        <v>View Full Record in Web of Science</v>
      </c>
    </row>
    <row r="317" spans="1:72" x14ac:dyDescent="0.15">
      <c r="A317" t="s">
        <v>72</v>
      </c>
      <c r="B317" t="s">
        <v>3596</v>
      </c>
      <c r="C317" t="s">
        <v>74</v>
      </c>
      <c r="D317" t="s">
        <v>74</v>
      </c>
      <c r="E317" t="s">
        <v>74</v>
      </c>
      <c r="F317" t="s">
        <v>3596</v>
      </c>
      <c r="G317" t="s">
        <v>74</v>
      </c>
      <c r="H317" t="s">
        <v>74</v>
      </c>
      <c r="I317" t="s">
        <v>3597</v>
      </c>
      <c r="J317" t="s">
        <v>104</v>
      </c>
      <c r="K317" t="s">
        <v>74</v>
      </c>
      <c r="L317" t="s">
        <v>74</v>
      </c>
      <c r="M317" t="s">
        <v>77</v>
      </c>
      <c r="N317" t="s">
        <v>177</v>
      </c>
      <c r="O317" t="s">
        <v>74</v>
      </c>
      <c r="P317" t="s">
        <v>74</v>
      </c>
      <c r="Q317" t="s">
        <v>74</v>
      </c>
      <c r="R317" t="s">
        <v>74</v>
      </c>
      <c r="S317" t="s">
        <v>74</v>
      </c>
      <c r="T317" t="s">
        <v>74</v>
      </c>
      <c r="U317" t="s">
        <v>74</v>
      </c>
      <c r="V317" t="s">
        <v>74</v>
      </c>
      <c r="W317" t="s">
        <v>74</v>
      </c>
      <c r="X317" t="s">
        <v>74</v>
      </c>
      <c r="Y317" t="s">
        <v>74</v>
      </c>
      <c r="Z317" t="s">
        <v>74</v>
      </c>
      <c r="AA317" t="s">
        <v>74</v>
      </c>
      <c r="AB317" t="s">
        <v>74</v>
      </c>
      <c r="AC317" t="s">
        <v>74</v>
      </c>
      <c r="AD317" t="s">
        <v>74</v>
      </c>
      <c r="AE317" t="s">
        <v>74</v>
      </c>
      <c r="AF317" t="s">
        <v>74</v>
      </c>
      <c r="AG317">
        <v>1</v>
      </c>
      <c r="AH317">
        <v>0</v>
      </c>
      <c r="AI317">
        <v>0</v>
      </c>
      <c r="AJ317">
        <v>0</v>
      </c>
      <c r="AK317">
        <v>0</v>
      </c>
      <c r="AL317" t="s">
        <v>1908</v>
      </c>
      <c r="AM317" t="s">
        <v>1909</v>
      </c>
      <c r="AN317" t="s">
        <v>1910</v>
      </c>
      <c r="AO317" t="s">
        <v>113</v>
      </c>
      <c r="AP317" t="s">
        <v>1911</v>
      </c>
      <c r="AQ317" t="s">
        <v>74</v>
      </c>
      <c r="AR317" t="s">
        <v>104</v>
      </c>
      <c r="AS317" t="s">
        <v>114</v>
      </c>
      <c r="AT317" t="s">
        <v>3588</v>
      </c>
      <c r="AU317">
        <v>1991</v>
      </c>
      <c r="AV317">
        <v>350</v>
      </c>
      <c r="AW317">
        <v>6316</v>
      </c>
      <c r="AX317" t="s">
        <v>74</v>
      </c>
      <c r="AY317" t="s">
        <v>74</v>
      </c>
      <c r="AZ317" t="s">
        <v>74</v>
      </c>
      <c r="BA317" t="s">
        <v>74</v>
      </c>
      <c r="BB317">
        <v>299</v>
      </c>
      <c r="BC317">
        <v>299</v>
      </c>
      <c r="BD317" t="s">
        <v>74</v>
      </c>
      <c r="BE317" t="s">
        <v>74</v>
      </c>
      <c r="BF317" t="s">
        <v>74</v>
      </c>
      <c r="BG317" t="s">
        <v>74</v>
      </c>
      <c r="BH317" t="s">
        <v>74</v>
      </c>
      <c r="BI317">
        <v>1</v>
      </c>
      <c r="BJ317" t="s">
        <v>117</v>
      </c>
      <c r="BK317" t="s">
        <v>97</v>
      </c>
      <c r="BL317" t="s">
        <v>118</v>
      </c>
      <c r="BM317" t="s">
        <v>3590</v>
      </c>
      <c r="BN317" t="s">
        <v>74</v>
      </c>
      <c r="BO317" t="s">
        <v>74</v>
      </c>
      <c r="BP317" t="s">
        <v>74</v>
      </c>
      <c r="BQ317" t="s">
        <v>74</v>
      </c>
      <c r="BR317" t="s">
        <v>100</v>
      </c>
      <c r="BS317" t="s">
        <v>3598</v>
      </c>
      <c r="BT317" t="str">
        <f>HYPERLINK("https%3A%2F%2Fwww.webofscience.com%2Fwos%2Fwoscc%2Ffull-record%2FWOS:A1991FD83800061","View Full Record in Web of Science")</f>
        <v>View Full Record in Web of Science</v>
      </c>
    </row>
    <row r="318" spans="1:72" x14ac:dyDescent="0.15">
      <c r="A318" t="s">
        <v>72</v>
      </c>
      <c r="B318" t="s">
        <v>3596</v>
      </c>
      <c r="C318" t="s">
        <v>74</v>
      </c>
      <c r="D318" t="s">
        <v>74</v>
      </c>
      <c r="E318" t="s">
        <v>74</v>
      </c>
      <c r="F318" t="s">
        <v>3596</v>
      </c>
      <c r="G318" t="s">
        <v>74</v>
      </c>
      <c r="H318" t="s">
        <v>74</v>
      </c>
      <c r="I318" t="s">
        <v>3599</v>
      </c>
      <c r="J318" t="s">
        <v>104</v>
      </c>
      <c r="K318" t="s">
        <v>74</v>
      </c>
      <c r="L318" t="s">
        <v>74</v>
      </c>
      <c r="M318" t="s">
        <v>77</v>
      </c>
      <c r="N318" t="s">
        <v>177</v>
      </c>
      <c r="O318" t="s">
        <v>74</v>
      </c>
      <c r="P318" t="s">
        <v>74</v>
      </c>
      <c r="Q318" t="s">
        <v>74</v>
      </c>
      <c r="R318" t="s">
        <v>74</v>
      </c>
      <c r="S318" t="s">
        <v>74</v>
      </c>
      <c r="T318" t="s">
        <v>74</v>
      </c>
      <c r="U318" t="s">
        <v>74</v>
      </c>
      <c r="V318" t="s">
        <v>74</v>
      </c>
      <c r="W318" t="s">
        <v>74</v>
      </c>
      <c r="X318" t="s">
        <v>74</v>
      </c>
      <c r="Y318" t="s">
        <v>74</v>
      </c>
      <c r="Z318" t="s">
        <v>74</v>
      </c>
      <c r="AA318" t="s">
        <v>74</v>
      </c>
      <c r="AB318" t="s">
        <v>74</v>
      </c>
      <c r="AC318" t="s">
        <v>74</v>
      </c>
      <c r="AD318" t="s">
        <v>74</v>
      </c>
      <c r="AE318" t="s">
        <v>74</v>
      </c>
      <c r="AF318" t="s">
        <v>74</v>
      </c>
      <c r="AG318">
        <v>0</v>
      </c>
      <c r="AH318">
        <v>0</v>
      </c>
      <c r="AI318">
        <v>0</v>
      </c>
      <c r="AJ318">
        <v>0</v>
      </c>
      <c r="AK318">
        <v>0</v>
      </c>
      <c r="AL318" t="s">
        <v>1908</v>
      </c>
      <c r="AM318" t="s">
        <v>1909</v>
      </c>
      <c r="AN318" t="s">
        <v>1910</v>
      </c>
      <c r="AO318" t="s">
        <v>113</v>
      </c>
      <c r="AP318" t="s">
        <v>1911</v>
      </c>
      <c r="AQ318" t="s">
        <v>74</v>
      </c>
      <c r="AR318" t="s">
        <v>104</v>
      </c>
      <c r="AS318" t="s">
        <v>114</v>
      </c>
      <c r="AT318" t="s">
        <v>3588</v>
      </c>
      <c r="AU318">
        <v>1991</v>
      </c>
      <c r="AV318">
        <v>350</v>
      </c>
      <c r="AW318">
        <v>6316</v>
      </c>
      <c r="AX318" t="s">
        <v>74</v>
      </c>
      <c r="AY318" t="s">
        <v>74</v>
      </c>
      <c r="AZ318" t="s">
        <v>74</v>
      </c>
      <c r="BA318" t="s">
        <v>74</v>
      </c>
      <c r="BB318">
        <v>302</v>
      </c>
      <c r="BC318">
        <v>303</v>
      </c>
      <c r="BD318" t="s">
        <v>74</v>
      </c>
      <c r="BE318" t="s">
        <v>74</v>
      </c>
      <c r="BF318" t="s">
        <v>74</v>
      </c>
      <c r="BG318" t="s">
        <v>74</v>
      </c>
      <c r="BH318" t="s">
        <v>74</v>
      </c>
      <c r="BI318">
        <v>2</v>
      </c>
      <c r="BJ318" t="s">
        <v>117</v>
      </c>
      <c r="BK318" t="s">
        <v>97</v>
      </c>
      <c r="BL318" t="s">
        <v>118</v>
      </c>
      <c r="BM318" t="s">
        <v>3590</v>
      </c>
      <c r="BN318" t="s">
        <v>74</v>
      </c>
      <c r="BO318" t="s">
        <v>74</v>
      </c>
      <c r="BP318" t="s">
        <v>74</v>
      </c>
      <c r="BQ318" t="s">
        <v>74</v>
      </c>
      <c r="BR318" t="s">
        <v>100</v>
      </c>
      <c r="BS318" t="s">
        <v>3600</v>
      </c>
      <c r="BT318" t="str">
        <f>HYPERLINK("https%3A%2F%2Fwww.webofscience.com%2Fwos%2Fwoscc%2Ffull-record%2FWOS:A1991FD83800068","View Full Record in Web of Science")</f>
        <v>View Full Record in Web of Science</v>
      </c>
    </row>
    <row r="319" spans="1:72" x14ac:dyDescent="0.15">
      <c r="A319" t="s">
        <v>72</v>
      </c>
      <c r="B319" t="s">
        <v>3601</v>
      </c>
      <c r="C319" t="s">
        <v>74</v>
      </c>
      <c r="D319" t="s">
        <v>74</v>
      </c>
      <c r="E319" t="s">
        <v>74</v>
      </c>
      <c r="F319" t="s">
        <v>3601</v>
      </c>
      <c r="G319" t="s">
        <v>74</v>
      </c>
      <c r="H319" t="s">
        <v>74</v>
      </c>
      <c r="I319" t="s">
        <v>3602</v>
      </c>
      <c r="J319" t="s">
        <v>104</v>
      </c>
      <c r="K319" t="s">
        <v>74</v>
      </c>
      <c r="L319" t="s">
        <v>74</v>
      </c>
      <c r="M319" t="s">
        <v>77</v>
      </c>
      <c r="N319" t="s">
        <v>177</v>
      </c>
      <c r="O319" t="s">
        <v>74</v>
      </c>
      <c r="P319" t="s">
        <v>74</v>
      </c>
      <c r="Q319" t="s">
        <v>74</v>
      </c>
      <c r="R319" t="s">
        <v>74</v>
      </c>
      <c r="S319" t="s">
        <v>74</v>
      </c>
      <c r="T319" t="s">
        <v>74</v>
      </c>
      <c r="U319" t="s">
        <v>74</v>
      </c>
      <c r="V319" t="s">
        <v>74</v>
      </c>
      <c r="W319" t="s">
        <v>74</v>
      </c>
      <c r="X319" t="s">
        <v>74</v>
      </c>
      <c r="Y319" t="s">
        <v>74</v>
      </c>
      <c r="Z319" t="s">
        <v>74</v>
      </c>
      <c r="AA319" t="s">
        <v>74</v>
      </c>
      <c r="AB319" t="s">
        <v>74</v>
      </c>
      <c r="AC319" t="s">
        <v>74</v>
      </c>
      <c r="AD319" t="s">
        <v>74</v>
      </c>
      <c r="AE319" t="s">
        <v>74</v>
      </c>
      <c r="AF319" t="s">
        <v>74</v>
      </c>
      <c r="AG319">
        <v>0</v>
      </c>
      <c r="AH319">
        <v>0</v>
      </c>
      <c r="AI319">
        <v>0</v>
      </c>
      <c r="AJ319">
        <v>0</v>
      </c>
      <c r="AK319">
        <v>0</v>
      </c>
      <c r="AL319" t="s">
        <v>110</v>
      </c>
      <c r="AM319" t="s">
        <v>111</v>
      </c>
      <c r="AN319" t="s">
        <v>112</v>
      </c>
      <c r="AO319" t="s">
        <v>113</v>
      </c>
      <c r="AP319" t="s">
        <v>74</v>
      </c>
      <c r="AQ319" t="s">
        <v>74</v>
      </c>
      <c r="AR319" t="s">
        <v>104</v>
      </c>
      <c r="AS319" t="s">
        <v>114</v>
      </c>
      <c r="AT319" t="s">
        <v>3588</v>
      </c>
      <c r="AU319">
        <v>1991</v>
      </c>
      <c r="AV319">
        <v>350</v>
      </c>
      <c r="AW319">
        <v>6316</v>
      </c>
      <c r="AX319" t="s">
        <v>74</v>
      </c>
      <c r="AY319" t="s">
        <v>74</v>
      </c>
      <c r="AZ319" t="s">
        <v>74</v>
      </c>
      <c r="BA319" t="s">
        <v>74</v>
      </c>
      <c r="BB319">
        <v>303</v>
      </c>
      <c r="BC319">
        <v>304</v>
      </c>
      <c r="BD319" t="s">
        <v>74</v>
      </c>
      <c r="BE319" t="s">
        <v>3603</v>
      </c>
      <c r="BF319" t="str">
        <f>HYPERLINK("http://dx.doi.org/10.1038/350303a0","http://dx.doi.org/10.1038/350303a0")</f>
        <v>http://dx.doi.org/10.1038/350303a0</v>
      </c>
      <c r="BG319" t="s">
        <v>74</v>
      </c>
      <c r="BH319" t="s">
        <v>74</v>
      </c>
      <c r="BI319">
        <v>2</v>
      </c>
      <c r="BJ319" t="s">
        <v>117</v>
      </c>
      <c r="BK319" t="s">
        <v>97</v>
      </c>
      <c r="BL319" t="s">
        <v>118</v>
      </c>
      <c r="BM319" t="s">
        <v>3590</v>
      </c>
      <c r="BN319" t="s">
        <v>74</v>
      </c>
      <c r="BO319" t="s">
        <v>74</v>
      </c>
      <c r="BP319" t="s">
        <v>74</v>
      </c>
      <c r="BQ319" t="s">
        <v>74</v>
      </c>
      <c r="BR319" t="s">
        <v>100</v>
      </c>
      <c r="BS319" t="s">
        <v>3604</v>
      </c>
      <c r="BT319" t="str">
        <f>HYPERLINK("https%3A%2F%2Fwww.webofscience.com%2Fwos%2Fwoscc%2Ffull-record%2FWOS:A1991FD83800069","View Full Record in Web of Science")</f>
        <v>View Full Record in Web of Science</v>
      </c>
    </row>
    <row r="320" spans="1:72" x14ac:dyDescent="0.15">
      <c r="A320" t="s">
        <v>72</v>
      </c>
      <c r="B320" t="s">
        <v>3605</v>
      </c>
      <c r="C320" t="s">
        <v>74</v>
      </c>
      <c r="D320" t="s">
        <v>74</v>
      </c>
      <c r="E320" t="s">
        <v>74</v>
      </c>
      <c r="F320" t="s">
        <v>3605</v>
      </c>
      <c r="G320" t="s">
        <v>74</v>
      </c>
      <c r="H320" t="s">
        <v>74</v>
      </c>
      <c r="I320" t="s">
        <v>3606</v>
      </c>
      <c r="J320" t="s">
        <v>104</v>
      </c>
      <c r="K320" t="s">
        <v>74</v>
      </c>
      <c r="L320" t="s">
        <v>74</v>
      </c>
      <c r="M320" t="s">
        <v>77</v>
      </c>
      <c r="N320" t="s">
        <v>78</v>
      </c>
      <c r="O320" t="s">
        <v>74</v>
      </c>
      <c r="P320" t="s">
        <v>74</v>
      </c>
      <c r="Q320" t="s">
        <v>74</v>
      </c>
      <c r="R320" t="s">
        <v>74</v>
      </c>
      <c r="S320" t="s">
        <v>74</v>
      </c>
      <c r="T320" t="s">
        <v>74</v>
      </c>
      <c r="U320" t="s">
        <v>3607</v>
      </c>
      <c r="V320" t="s">
        <v>3608</v>
      </c>
      <c r="W320" t="s">
        <v>74</v>
      </c>
      <c r="X320" t="s">
        <v>74</v>
      </c>
      <c r="Y320" t="s">
        <v>3609</v>
      </c>
      <c r="Z320" t="s">
        <v>74</v>
      </c>
      <c r="AA320" t="s">
        <v>3610</v>
      </c>
      <c r="AB320" t="s">
        <v>3611</v>
      </c>
      <c r="AC320" t="s">
        <v>74</v>
      </c>
      <c r="AD320" t="s">
        <v>74</v>
      </c>
      <c r="AE320" t="s">
        <v>74</v>
      </c>
      <c r="AF320" t="s">
        <v>74</v>
      </c>
      <c r="AG320">
        <v>20</v>
      </c>
      <c r="AH320">
        <v>192</v>
      </c>
      <c r="AI320">
        <v>204</v>
      </c>
      <c r="AJ320">
        <v>3</v>
      </c>
      <c r="AK320">
        <v>26</v>
      </c>
      <c r="AL320" t="s">
        <v>110</v>
      </c>
      <c r="AM320" t="s">
        <v>111</v>
      </c>
      <c r="AN320" t="s">
        <v>112</v>
      </c>
      <c r="AO320" t="s">
        <v>113</v>
      </c>
      <c r="AP320" t="s">
        <v>74</v>
      </c>
      <c r="AQ320" t="s">
        <v>74</v>
      </c>
      <c r="AR320" t="s">
        <v>104</v>
      </c>
      <c r="AS320" t="s">
        <v>114</v>
      </c>
      <c r="AT320" t="s">
        <v>3588</v>
      </c>
      <c r="AU320">
        <v>1991</v>
      </c>
      <c r="AV320">
        <v>350</v>
      </c>
      <c r="AW320">
        <v>6316</v>
      </c>
      <c r="AX320" t="s">
        <v>74</v>
      </c>
      <c r="AY320" t="s">
        <v>74</v>
      </c>
      <c r="AZ320" t="s">
        <v>74</v>
      </c>
      <c r="BA320" t="s">
        <v>74</v>
      </c>
      <c r="BB320">
        <v>328</v>
      </c>
      <c r="BC320">
        <v>330</v>
      </c>
      <c r="BD320" t="s">
        <v>74</v>
      </c>
      <c r="BE320" t="s">
        <v>3612</v>
      </c>
      <c r="BF320" t="str">
        <f>HYPERLINK("http://dx.doi.org/10.1038/350328a0","http://dx.doi.org/10.1038/350328a0")</f>
        <v>http://dx.doi.org/10.1038/350328a0</v>
      </c>
      <c r="BG320" t="s">
        <v>74</v>
      </c>
      <c r="BH320" t="s">
        <v>74</v>
      </c>
      <c r="BI320">
        <v>3</v>
      </c>
      <c r="BJ320" t="s">
        <v>117</v>
      </c>
      <c r="BK320" t="s">
        <v>97</v>
      </c>
      <c r="BL320" t="s">
        <v>118</v>
      </c>
      <c r="BM320" t="s">
        <v>3590</v>
      </c>
      <c r="BN320" t="s">
        <v>74</v>
      </c>
      <c r="BO320" t="s">
        <v>74</v>
      </c>
      <c r="BP320" t="s">
        <v>74</v>
      </c>
      <c r="BQ320" t="s">
        <v>74</v>
      </c>
      <c r="BR320" t="s">
        <v>100</v>
      </c>
      <c r="BS320" t="s">
        <v>3613</v>
      </c>
      <c r="BT320" t="str">
        <f>HYPERLINK("https%3A%2F%2Fwww.webofscience.com%2Fwos%2Fwoscc%2Ffull-record%2FWOS:A1991FD83800087","View Full Record in Web of Science")</f>
        <v>View Full Record in Web of Science</v>
      </c>
    </row>
    <row r="321" spans="1:72" x14ac:dyDescent="0.15">
      <c r="A321" t="s">
        <v>72</v>
      </c>
      <c r="B321" t="s">
        <v>3614</v>
      </c>
      <c r="C321" t="s">
        <v>74</v>
      </c>
      <c r="D321" t="s">
        <v>74</v>
      </c>
      <c r="E321" t="s">
        <v>74</v>
      </c>
      <c r="F321" t="s">
        <v>3614</v>
      </c>
      <c r="G321" t="s">
        <v>74</v>
      </c>
      <c r="H321" t="s">
        <v>74</v>
      </c>
      <c r="I321" t="s">
        <v>3615</v>
      </c>
      <c r="J321" t="s">
        <v>176</v>
      </c>
      <c r="K321" t="s">
        <v>74</v>
      </c>
      <c r="L321" t="s">
        <v>74</v>
      </c>
      <c r="M321" t="s">
        <v>77</v>
      </c>
      <c r="N321" t="s">
        <v>177</v>
      </c>
      <c r="O321" t="s">
        <v>74</v>
      </c>
      <c r="P321" t="s">
        <v>74</v>
      </c>
      <c r="Q321" t="s">
        <v>74</v>
      </c>
      <c r="R321" t="s">
        <v>74</v>
      </c>
      <c r="S321" t="s">
        <v>74</v>
      </c>
      <c r="T321" t="s">
        <v>74</v>
      </c>
      <c r="U321" t="s">
        <v>74</v>
      </c>
      <c r="V321" t="s">
        <v>74</v>
      </c>
      <c r="W321" t="s">
        <v>74</v>
      </c>
      <c r="X321" t="s">
        <v>74</v>
      </c>
      <c r="Y321" t="s">
        <v>74</v>
      </c>
      <c r="Z321" t="s">
        <v>74</v>
      </c>
      <c r="AA321" t="s">
        <v>74</v>
      </c>
      <c r="AB321" t="s">
        <v>74</v>
      </c>
      <c r="AC321" t="s">
        <v>74</v>
      </c>
      <c r="AD321" t="s">
        <v>74</v>
      </c>
      <c r="AE321" t="s">
        <v>74</v>
      </c>
      <c r="AF321" t="s">
        <v>74</v>
      </c>
      <c r="AG321">
        <v>0</v>
      </c>
      <c r="AH321">
        <v>0</v>
      </c>
      <c r="AI321">
        <v>0</v>
      </c>
      <c r="AJ321">
        <v>0</v>
      </c>
      <c r="AK321">
        <v>0</v>
      </c>
      <c r="AL321" t="s">
        <v>178</v>
      </c>
      <c r="AM321" t="s">
        <v>179</v>
      </c>
      <c r="AN321" t="s">
        <v>180</v>
      </c>
      <c r="AO321" t="s">
        <v>181</v>
      </c>
      <c r="AP321" t="s">
        <v>74</v>
      </c>
      <c r="AQ321" t="s">
        <v>74</v>
      </c>
      <c r="AR321" t="s">
        <v>182</v>
      </c>
      <c r="AS321" t="s">
        <v>183</v>
      </c>
      <c r="AT321" t="s">
        <v>3616</v>
      </c>
      <c r="AU321">
        <v>1991</v>
      </c>
      <c r="AV321">
        <v>129</v>
      </c>
      <c r="AW321">
        <v>1761</v>
      </c>
      <c r="AX321" t="s">
        <v>74</v>
      </c>
      <c r="AY321" t="s">
        <v>74</v>
      </c>
      <c r="AZ321" t="s">
        <v>74</v>
      </c>
      <c r="BA321" t="s">
        <v>74</v>
      </c>
      <c r="BB321">
        <v>22</v>
      </c>
      <c r="BC321">
        <v>22</v>
      </c>
      <c r="BD321" t="s">
        <v>74</v>
      </c>
      <c r="BE321" t="s">
        <v>74</v>
      </c>
      <c r="BF321" t="s">
        <v>74</v>
      </c>
      <c r="BG321" t="s">
        <v>74</v>
      </c>
      <c r="BH321" t="s">
        <v>74</v>
      </c>
      <c r="BI321">
        <v>1</v>
      </c>
      <c r="BJ321" t="s">
        <v>117</v>
      </c>
      <c r="BK321" t="s">
        <v>97</v>
      </c>
      <c r="BL321" t="s">
        <v>118</v>
      </c>
      <c r="BM321" t="s">
        <v>3617</v>
      </c>
      <c r="BN321" t="s">
        <v>74</v>
      </c>
      <c r="BO321" t="s">
        <v>74</v>
      </c>
      <c r="BP321" t="s">
        <v>74</v>
      </c>
      <c r="BQ321" t="s">
        <v>74</v>
      </c>
      <c r="BR321" t="s">
        <v>100</v>
      </c>
      <c r="BS321" t="s">
        <v>3618</v>
      </c>
      <c r="BT321" t="str">
        <f>HYPERLINK("https%3A%2F%2Fwww.webofscience.com%2Fwos%2Fwoscc%2Ffull-record%2FWOS:A1991FC98300033","View Full Record in Web of Science")</f>
        <v>View Full Record in Web of Science</v>
      </c>
    </row>
    <row r="322" spans="1:72" x14ac:dyDescent="0.15">
      <c r="A322" t="s">
        <v>72</v>
      </c>
      <c r="B322" t="s">
        <v>3619</v>
      </c>
      <c r="C322" t="s">
        <v>74</v>
      </c>
      <c r="D322" t="s">
        <v>74</v>
      </c>
      <c r="E322" t="s">
        <v>74</v>
      </c>
      <c r="F322" t="s">
        <v>3619</v>
      </c>
      <c r="G322" t="s">
        <v>74</v>
      </c>
      <c r="H322" t="s">
        <v>74</v>
      </c>
      <c r="I322" t="s">
        <v>3620</v>
      </c>
      <c r="J322" t="s">
        <v>104</v>
      </c>
      <c r="K322" t="s">
        <v>74</v>
      </c>
      <c r="L322" t="s">
        <v>74</v>
      </c>
      <c r="M322" t="s">
        <v>77</v>
      </c>
      <c r="N322" t="s">
        <v>1491</v>
      </c>
      <c r="O322" t="s">
        <v>74</v>
      </c>
      <c r="P322" t="s">
        <v>74</v>
      </c>
      <c r="Q322" t="s">
        <v>74</v>
      </c>
      <c r="R322" t="s">
        <v>74</v>
      </c>
      <c r="S322" t="s">
        <v>74</v>
      </c>
      <c r="T322" t="s">
        <v>74</v>
      </c>
      <c r="U322" t="s">
        <v>74</v>
      </c>
      <c r="V322" t="s">
        <v>74</v>
      </c>
      <c r="W322" t="s">
        <v>74</v>
      </c>
      <c r="X322" t="s">
        <v>74</v>
      </c>
      <c r="Y322" t="s">
        <v>3621</v>
      </c>
      <c r="Z322" t="s">
        <v>74</v>
      </c>
      <c r="AA322" t="s">
        <v>74</v>
      </c>
      <c r="AB322" t="s">
        <v>74</v>
      </c>
      <c r="AC322" t="s">
        <v>74</v>
      </c>
      <c r="AD322" t="s">
        <v>74</v>
      </c>
      <c r="AE322" t="s">
        <v>74</v>
      </c>
      <c r="AF322" t="s">
        <v>74</v>
      </c>
      <c r="AG322">
        <v>4</v>
      </c>
      <c r="AH322">
        <v>1</v>
      </c>
      <c r="AI322">
        <v>1</v>
      </c>
      <c r="AJ322">
        <v>0</v>
      </c>
      <c r="AK322">
        <v>0</v>
      </c>
      <c r="AL322" t="s">
        <v>110</v>
      </c>
      <c r="AM322" t="s">
        <v>111</v>
      </c>
      <c r="AN322" t="s">
        <v>112</v>
      </c>
      <c r="AO322" t="s">
        <v>113</v>
      </c>
      <c r="AP322" t="s">
        <v>74</v>
      </c>
      <c r="AQ322" t="s">
        <v>74</v>
      </c>
      <c r="AR322" t="s">
        <v>104</v>
      </c>
      <c r="AS322" t="s">
        <v>114</v>
      </c>
      <c r="AT322" t="s">
        <v>3622</v>
      </c>
      <c r="AU322">
        <v>1991</v>
      </c>
      <c r="AV322">
        <v>350</v>
      </c>
      <c r="AW322">
        <v>6315</v>
      </c>
      <c r="AX322" t="s">
        <v>74</v>
      </c>
      <c r="AY322" t="s">
        <v>74</v>
      </c>
      <c r="AZ322" t="s">
        <v>74</v>
      </c>
      <c r="BA322" t="s">
        <v>74</v>
      </c>
      <c r="BB322">
        <v>197</v>
      </c>
      <c r="BC322">
        <v>198</v>
      </c>
      <c r="BD322" t="s">
        <v>74</v>
      </c>
      <c r="BE322" t="s">
        <v>3623</v>
      </c>
      <c r="BF322" t="str">
        <f>HYPERLINK("http://dx.doi.org/10.1038/350197c0","http://dx.doi.org/10.1038/350197c0")</f>
        <v>http://dx.doi.org/10.1038/350197c0</v>
      </c>
      <c r="BG322" t="s">
        <v>74</v>
      </c>
      <c r="BH322" t="s">
        <v>74</v>
      </c>
      <c r="BI322">
        <v>2</v>
      </c>
      <c r="BJ322" t="s">
        <v>117</v>
      </c>
      <c r="BK322" t="s">
        <v>97</v>
      </c>
      <c r="BL322" t="s">
        <v>118</v>
      </c>
      <c r="BM322" t="s">
        <v>3624</v>
      </c>
      <c r="BN322" t="s">
        <v>74</v>
      </c>
      <c r="BO322" t="s">
        <v>74</v>
      </c>
      <c r="BP322" t="s">
        <v>74</v>
      </c>
      <c r="BQ322" t="s">
        <v>74</v>
      </c>
      <c r="BR322" t="s">
        <v>100</v>
      </c>
      <c r="BS322" t="s">
        <v>3625</v>
      </c>
      <c r="BT322" t="str">
        <f>HYPERLINK("https%3A%2F%2Fwww.webofscience.com%2Fwos%2Fwoscc%2Ffull-record%2FWOS:A1991FC77900038","View Full Record in Web of Science")</f>
        <v>View Full Record in Web of Science</v>
      </c>
    </row>
    <row r="323" spans="1:72" x14ac:dyDescent="0.15">
      <c r="A323" t="s">
        <v>72</v>
      </c>
      <c r="B323" t="s">
        <v>3626</v>
      </c>
      <c r="C323" t="s">
        <v>74</v>
      </c>
      <c r="D323" t="s">
        <v>74</v>
      </c>
      <c r="E323" t="s">
        <v>74</v>
      </c>
      <c r="F323" t="s">
        <v>3626</v>
      </c>
      <c r="G323" t="s">
        <v>74</v>
      </c>
      <c r="H323" t="s">
        <v>74</v>
      </c>
      <c r="I323" t="s">
        <v>3627</v>
      </c>
      <c r="J323" t="s">
        <v>104</v>
      </c>
      <c r="K323" t="s">
        <v>74</v>
      </c>
      <c r="L323" t="s">
        <v>74</v>
      </c>
      <c r="M323" t="s">
        <v>77</v>
      </c>
      <c r="N323" t="s">
        <v>78</v>
      </c>
      <c r="O323" t="s">
        <v>74</v>
      </c>
      <c r="P323" t="s">
        <v>74</v>
      </c>
      <c r="Q323" t="s">
        <v>74</v>
      </c>
      <c r="R323" t="s">
        <v>74</v>
      </c>
      <c r="S323" t="s">
        <v>74</v>
      </c>
      <c r="T323" t="s">
        <v>74</v>
      </c>
      <c r="U323" t="s">
        <v>3628</v>
      </c>
      <c r="V323" t="s">
        <v>3629</v>
      </c>
      <c r="W323" t="s">
        <v>3630</v>
      </c>
      <c r="X323" t="s">
        <v>3631</v>
      </c>
      <c r="Y323" t="s">
        <v>3632</v>
      </c>
      <c r="Z323" t="s">
        <v>74</v>
      </c>
      <c r="AA323" t="s">
        <v>3633</v>
      </c>
      <c r="AB323" t="s">
        <v>3634</v>
      </c>
      <c r="AC323" t="s">
        <v>74</v>
      </c>
      <c r="AD323" t="s">
        <v>74</v>
      </c>
      <c r="AE323" t="s">
        <v>74</v>
      </c>
      <c r="AF323" t="s">
        <v>74</v>
      </c>
      <c r="AG323">
        <v>28</v>
      </c>
      <c r="AH323">
        <v>111</v>
      </c>
      <c r="AI323">
        <v>117</v>
      </c>
      <c r="AJ323">
        <v>0</v>
      </c>
      <c r="AK323">
        <v>19</v>
      </c>
      <c r="AL323" t="s">
        <v>110</v>
      </c>
      <c r="AM323" t="s">
        <v>111</v>
      </c>
      <c r="AN323" t="s">
        <v>112</v>
      </c>
      <c r="AO323" t="s">
        <v>113</v>
      </c>
      <c r="AP323" t="s">
        <v>74</v>
      </c>
      <c r="AQ323" t="s">
        <v>74</v>
      </c>
      <c r="AR323" t="s">
        <v>104</v>
      </c>
      <c r="AS323" t="s">
        <v>114</v>
      </c>
      <c r="AT323" t="s">
        <v>3622</v>
      </c>
      <c r="AU323">
        <v>1991</v>
      </c>
      <c r="AV323">
        <v>350</v>
      </c>
      <c r="AW323">
        <v>6315</v>
      </c>
      <c r="AX323" t="s">
        <v>74</v>
      </c>
      <c r="AY323" t="s">
        <v>74</v>
      </c>
      <c r="AZ323" t="s">
        <v>74</v>
      </c>
      <c r="BA323" t="s">
        <v>74</v>
      </c>
      <c r="BB323">
        <v>221</v>
      </c>
      <c r="BC323">
        <v>223</v>
      </c>
      <c r="BD323" t="s">
        <v>74</v>
      </c>
      <c r="BE323" t="s">
        <v>3635</v>
      </c>
      <c r="BF323" t="str">
        <f>HYPERLINK("http://dx.doi.org/10.1038/350221a0","http://dx.doi.org/10.1038/350221a0")</f>
        <v>http://dx.doi.org/10.1038/350221a0</v>
      </c>
      <c r="BG323" t="s">
        <v>74</v>
      </c>
      <c r="BH323" t="s">
        <v>74</v>
      </c>
      <c r="BI323">
        <v>3</v>
      </c>
      <c r="BJ323" t="s">
        <v>117</v>
      </c>
      <c r="BK323" t="s">
        <v>97</v>
      </c>
      <c r="BL323" t="s">
        <v>118</v>
      </c>
      <c r="BM323" t="s">
        <v>3624</v>
      </c>
      <c r="BN323" t="s">
        <v>74</v>
      </c>
      <c r="BO323" t="s">
        <v>1376</v>
      </c>
      <c r="BP323" t="s">
        <v>74</v>
      </c>
      <c r="BQ323" t="s">
        <v>74</v>
      </c>
      <c r="BR323" t="s">
        <v>100</v>
      </c>
      <c r="BS323" t="s">
        <v>3636</v>
      </c>
      <c r="BT323" t="str">
        <f>HYPERLINK("https%3A%2F%2Fwww.webofscience.com%2Fwos%2Fwoscc%2Ffull-record%2FWOS:A1991FC77900053","View Full Record in Web of Science")</f>
        <v>View Full Record in Web of Science</v>
      </c>
    </row>
    <row r="324" spans="1:72" x14ac:dyDescent="0.15">
      <c r="A324" t="s">
        <v>72</v>
      </c>
      <c r="B324" t="s">
        <v>3637</v>
      </c>
      <c r="C324" t="s">
        <v>74</v>
      </c>
      <c r="D324" t="s">
        <v>74</v>
      </c>
      <c r="E324" t="s">
        <v>74</v>
      </c>
      <c r="F324" t="s">
        <v>3637</v>
      </c>
      <c r="G324" t="s">
        <v>74</v>
      </c>
      <c r="H324" t="s">
        <v>74</v>
      </c>
      <c r="I324" t="s">
        <v>3638</v>
      </c>
      <c r="J324" t="s">
        <v>76</v>
      </c>
      <c r="K324" t="s">
        <v>74</v>
      </c>
      <c r="L324" t="s">
        <v>74</v>
      </c>
      <c r="M324" t="s">
        <v>77</v>
      </c>
      <c r="N324" t="s">
        <v>78</v>
      </c>
      <c r="O324" t="s">
        <v>74</v>
      </c>
      <c r="P324" t="s">
        <v>74</v>
      </c>
      <c r="Q324" t="s">
        <v>74</v>
      </c>
      <c r="R324" t="s">
        <v>74</v>
      </c>
      <c r="S324" t="s">
        <v>74</v>
      </c>
      <c r="T324" t="s">
        <v>74</v>
      </c>
      <c r="U324" t="s">
        <v>3639</v>
      </c>
      <c r="V324" t="s">
        <v>3640</v>
      </c>
      <c r="W324" t="s">
        <v>74</v>
      </c>
      <c r="X324" t="s">
        <v>74</v>
      </c>
      <c r="Y324" t="s">
        <v>3641</v>
      </c>
      <c r="Z324" t="s">
        <v>74</v>
      </c>
      <c r="AA324" t="s">
        <v>3642</v>
      </c>
      <c r="AB324" t="s">
        <v>3643</v>
      </c>
      <c r="AC324" t="s">
        <v>74</v>
      </c>
      <c r="AD324" t="s">
        <v>74</v>
      </c>
      <c r="AE324" t="s">
        <v>74</v>
      </c>
      <c r="AF324" t="s">
        <v>74</v>
      </c>
      <c r="AG324">
        <v>33</v>
      </c>
      <c r="AH324">
        <v>16</v>
      </c>
      <c r="AI324">
        <v>16</v>
      </c>
      <c r="AJ324">
        <v>0</v>
      </c>
      <c r="AK324">
        <v>1</v>
      </c>
      <c r="AL324" t="s">
        <v>86</v>
      </c>
      <c r="AM324" t="s">
        <v>87</v>
      </c>
      <c r="AN324" t="s">
        <v>88</v>
      </c>
      <c r="AO324" t="s">
        <v>89</v>
      </c>
      <c r="AP324" t="s">
        <v>74</v>
      </c>
      <c r="AQ324" t="s">
        <v>74</v>
      </c>
      <c r="AR324" t="s">
        <v>91</v>
      </c>
      <c r="AS324" t="s">
        <v>92</v>
      </c>
      <c r="AT324" t="s">
        <v>3644</v>
      </c>
      <c r="AU324">
        <v>1991</v>
      </c>
      <c r="AV324">
        <v>96</v>
      </c>
      <c r="AW324" t="s">
        <v>3645</v>
      </c>
      <c r="AX324" t="s">
        <v>74</v>
      </c>
      <c r="AY324" t="s">
        <v>74</v>
      </c>
      <c r="AZ324" t="s">
        <v>74</v>
      </c>
      <c r="BA324" t="s">
        <v>74</v>
      </c>
      <c r="BB324">
        <v>5045</v>
      </c>
      <c r="BC324">
        <v>5053</v>
      </c>
      <c r="BD324" t="s">
        <v>74</v>
      </c>
      <c r="BE324" t="s">
        <v>3646</v>
      </c>
      <c r="BF324" t="str">
        <f>HYPERLINK("http://dx.doi.org/10.1029/90JD02712","http://dx.doi.org/10.1029/90JD02712")</f>
        <v>http://dx.doi.org/10.1029/90JD02712</v>
      </c>
      <c r="BG324" t="s">
        <v>74</v>
      </c>
      <c r="BH324" t="s">
        <v>74</v>
      </c>
      <c r="BI324">
        <v>9</v>
      </c>
      <c r="BJ324" t="s">
        <v>96</v>
      </c>
      <c r="BK324" t="s">
        <v>97</v>
      </c>
      <c r="BL324" t="s">
        <v>96</v>
      </c>
      <c r="BM324" t="s">
        <v>3647</v>
      </c>
      <c r="BN324" t="s">
        <v>74</v>
      </c>
      <c r="BO324" t="s">
        <v>74</v>
      </c>
      <c r="BP324" t="s">
        <v>74</v>
      </c>
      <c r="BQ324" t="s">
        <v>74</v>
      </c>
      <c r="BR324" t="s">
        <v>100</v>
      </c>
      <c r="BS324" t="s">
        <v>3648</v>
      </c>
      <c r="BT324" t="str">
        <f>HYPERLINK("https%3A%2F%2Fwww.webofscience.com%2Fwos%2Fwoscc%2Ffull-record%2FWOS:A1991FD79400006","View Full Record in Web of Science")</f>
        <v>View Full Record in Web of Science</v>
      </c>
    </row>
    <row r="325" spans="1:72" x14ac:dyDescent="0.15">
      <c r="A325" t="s">
        <v>72</v>
      </c>
      <c r="B325" t="s">
        <v>3649</v>
      </c>
      <c r="C325" t="s">
        <v>74</v>
      </c>
      <c r="D325" t="s">
        <v>74</v>
      </c>
      <c r="E325" t="s">
        <v>74</v>
      </c>
      <c r="F325" t="s">
        <v>3649</v>
      </c>
      <c r="G325" t="s">
        <v>74</v>
      </c>
      <c r="H325" t="s">
        <v>74</v>
      </c>
      <c r="I325" t="s">
        <v>3650</v>
      </c>
      <c r="J325" t="s">
        <v>76</v>
      </c>
      <c r="K325" t="s">
        <v>74</v>
      </c>
      <c r="L325" t="s">
        <v>74</v>
      </c>
      <c r="M325" t="s">
        <v>77</v>
      </c>
      <c r="N325" t="s">
        <v>78</v>
      </c>
      <c r="O325" t="s">
        <v>74</v>
      </c>
      <c r="P325" t="s">
        <v>74</v>
      </c>
      <c r="Q325" t="s">
        <v>74</v>
      </c>
      <c r="R325" t="s">
        <v>74</v>
      </c>
      <c r="S325" t="s">
        <v>74</v>
      </c>
      <c r="T325" t="s">
        <v>74</v>
      </c>
      <c r="U325" t="s">
        <v>3651</v>
      </c>
      <c r="V325" t="s">
        <v>3652</v>
      </c>
      <c r="W325" t="s">
        <v>74</v>
      </c>
      <c r="X325" t="s">
        <v>74</v>
      </c>
      <c r="Y325" t="s">
        <v>3653</v>
      </c>
      <c r="Z325" t="s">
        <v>74</v>
      </c>
      <c r="AA325" t="s">
        <v>3654</v>
      </c>
      <c r="AB325" t="s">
        <v>74</v>
      </c>
      <c r="AC325" t="s">
        <v>74</v>
      </c>
      <c r="AD325" t="s">
        <v>74</v>
      </c>
      <c r="AE325" t="s">
        <v>74</v>
      </c>
      <c r="AF325" t="s">
        <v>74</v>
      </c>
      <c r="AG325">
        <v>51</v>
      </c>
      <c r="AH325">
        <v>198</v>
      </c>
      <c r="AI325">
        <v>210</v>
      </c>
      <c r="AJ325">
        <v>0</v>
      </c>
      <c r="AK325">
        <v>19</v>
      </c>
      <c r="AL325" t="s">
        <v>86</v>
      </c>
      <c r="AM325" t="s">
        <v>87</v>
      </c>
      <c r="AN325" t="s">
        <v>88</v>
      </c>
      <c r="AO325" t="s">
        <v>89</v>
      </c>
      <c r="AP325" t="s">
        <v>90</v>
      </c>
      <c r="AQ325" t="s">
        <v>74</v>
      </c>
      <c r="AR325" t="s">
        <v>91</v>
      </c>
      <c r="AS325" t="s">
        <v>92</v>
      </c>
      <c r="AT325" t="s">
        <v>3644</v>
      </c>
      <c r="AU325">
        <v>1991</v>
      </c>
      <c r="AV325">
        <v>96</v>
      </c>
      <c r="AW325" t="s">
        <v>3645</v>
      </c>
      <c r="AX325" t="s">
        <v>74</v>
      </c>
      <c r="AY325" t="s">
        <v>74</v>
      </c>
      <c r="AZ325" t="s">
        <v>74</v>
      </c>
      <c r="BA325" t="s">
        <v>74</v>
      </c>
      <c r="BB325">
        <v>5081</v>
      </c>
      <c r="BC325">
        <v>5090</v>
      </c>
      <c r="BD325" t="s">
        <v>74</v>
      </c>
      <c r="BE325" t="s">
        <v>3655</v>
      </c>
      <c r="BF325" t="str">
        <f>HYPERLINK("http://dx.doi.org/10.1029/90JD02613","http://dx.doi.org/10.1029/90JD02613")</f>
        <v>http://dx.doi.org/10.1029/90JD02613</v>
      </c>
      <c r="BG325" t="s">
        <v>74</v>
      </c>
      <c r="BH325" t="s">
        <v>74</v>
      </c>
      <c r="BI325">
        <v>10</v>
      </c>
      <c r="BJ325" t="s">
        <v>96</v>
      </c>
      <c r="BK325" t="s">
        <v>97</v>
      </c>
      <c r="BL325" t="s">
        <v>96</v>
      </c>
      <c r="BM325" t="s">
        <v>3647</v>
      </c>
      <c r="BN325" t="s">
        <v>74</v>
      </c>
      <c r="BO325" t="s">
        <v>74</v>
      </c>
      <c r="BP325" t="s">
        <v>74</v>
      </c>
      <c r="BQ325" t="s">
        <v>74</v>
      </c>
      <c r="BR325" t="s">
        <v>100</v>
      </c>
      <c r="BS325" t="s">
        <v>3656</v>
      </c>
      <c r="BT325" t="str">
        <f>HYPERLINK("https%3A%2F%2Fwww.webofscience.com%2Fwos%2Fwoscc%2Ffull-record%2FWOS:A1991FD79400009","View Full Record in Web of Science")</f>
        <v>View Full Record in Web of Science</v>
      </c>
    </row>
    <row r="326" spans="1:72" x14ac:dyDescent="0.15">
      <c r="A326" t="s">
        <v>72</v>
      </c>
      <c r="B326" t="s">
        <v>3657</v>
      </c>
      <c r="C326" t="s">
        <v>74</v>
      </c>
      <c r="D326" t="s">
        <v>74</v>
      </c>
      <c r="E326" t="s">
        <v>74</v>
      </c>
      <c r="F326" t="s">
        <v>3657</v>
      </c>
      <c r="G326" t="s">
        <v>74</v>
      </c>
      <c r="H326" t="s">
        <v>74</v>
      </c>
      <c r="I326" t="s">
        <v>3658</v>
      </c>
      <c r="J326" t="s">
        <v>76</v>
      </c>
      <c r="K326" t="s">
        <v>74</v>
      </c>
      <c r="L326" t="s">
        <v>74</v>
      </c>
      <c r="M326" t="s">
        <v>77</v>
      </c>
      <c r="N326" t="s">
        <v>78</v>
      </c>
      <c r="O326" t="s">
        <v>74</v>
      </c>
      <c r="P326" t="s">
        <v>74</v>
      </c>
      <c r="Q326" t="s">
        <v>74</v>
      </c>
      <c r="R326" t="s">
        <v>74</v>
      </c>
      <c r="S326" t="s">
        <v>74</v>
      </c>
      <c r="T326" t="s">
        <v>74</v>
      </c>
      <c r="U326" t="s">
        <v>3659</v>
      </c>
      <c r="V326" t="s">
        <v>3660</v>
      </c>
      <c r="W326" t="s">
        <v>3661</v>
      </c>
      <c r="X326" t="s">
        <v>3662</v>
      </c>
      <c r="Y326" t="s">
        <v>3663</v>
      </c>
      <c r="Z326" t="s">
        <v>74</v>
      </c>
      <c r="AA326" t="s">
        <v>3664</v>
      </c>
      <c r="AB326" t="s">
        <v>3665</v>
      </c>
      <c r="AC326" t="s">
        <v>74</v>
      </c>
      <c r="AD326" t="s">
        <v>74</v>
      </c>
      <c r="AE326" t="s">
        <v>74</v>
      </c>
      <c r="AF326" t="s">
        <v>74</v>
      </c>
      <c r="AG326">
        <v>18</v>
      </c>
      <c r="AH326">
        <v>152</v>
      </c>
      <c r="AI326">
        <v>176</v>
      </c>
      <c r="AJ326">
        <v>2</v>
      </c>
      <c r="AK326">
        <v>28</v>
      </c>
      <c r="AL326" t="s">
        <v>86</v>
      </c>
      <c r="AM326" t="s">
        <v>87</v>
      </c>
      <c r="AN326" t="s">
        <v>88</v>
      </c>
      <c r="AO326" t="s">
        <v>89</v>
      </c>
      <c r="AP326" t="s">
        <v>90</v>
      </c>
      <c r="AQ326" t="s">
        <v>74</v>
      </c>
      <c r="AR326" t="s">
        <v>91</v>
      </c>
      <c r="AS326" t="s">
        <v>92</v>
      </c>
      <c r="AT326" t="s">
        <v>3644</v>
      </c>
      <c r="AU326">
        <v>1991</v>
      </c>
      <c r="AV326">
        <v>96</v>
      </c>
      <c r="AW326" t="s">
        <v>3645</v>
      </c>
      <c r="AX326" t="s">
        <v>74</v>
      </c>
      <c r="AY326" t="s">
        <v>74</v>
      </c>
      <c r="AZ326" t="s">
        <v>74</v>
      </c>
      <c r="BA326" t="s">
        <v>74</v>
      </c>
      <c r="BB326">
        <v>5113</v>
      </c>
      <c r="BC326">
        <v>5122</v>
      </c>
      <c r="BD326" t="s">
        <v>74</v>
      </c>
      <c r="BE326" t="s">
        <v>3666</v>
      </c>
      <c r="BF326" t="str">
        <f>HYPERLINK("http://dx.doi.org/10.1029/90JD02232","http://dx.doi.org/10.1029/90JD02232")</f>
        <v>http://dx.doi.org/10.1029/90JD02232</v>
      </c>
      <c r="BG326" t="s">
        <v>74</v>
      </c>
      <c r="BH326" t="s">
        <v>74</v>
      </c>
      <c r="BI326">
        <v>10</v>
      </c>
      <c r="BJ326" t="s">
        <v>96</v>
      </c>
      <c r="BK326" t="s">
        <v>97</v>
      </c>
      <c r="BL326" t="s">
        <v>96</v>
      </c>
      <c r="BM326" t="s">
        <v>3647</v>
      </c>
      <c r="BN326" t="s">
        <v>74</v>
      </c>
      <c r="BO326" t="s">
        <v>74</v>
      </c>
      <c r="BP326" t="s">
        <v>74</v>
      </c>
      <c r="BQ326" t="s">
        <v>74</v>
      </c>
      <c r="BR326" t="s">
        <v>100</v>
      </c>
      <c r="BS326" t="s">
        <v>3667</v>
      </c>
      <c r="BT326" t="str">
        <f>HYPERLINK("https%3A%2F%2Fwww.webofscience.com%2Fwos%2Fwoscc%2Ffull-record%2FWOS:A1991FD79400012","View Full Record in Web of Science")</f>
        <v>View Full Record in Web of Science</v>
      </c>
    </row>
    <row r="327" spans="1:72" x14ac:dyDescent="0.15">
      <c r="A327" t="s">
        <v>72</v>
      </c>
      <c r="B327" t="s">
        <v>3668</v>
      </c>
      <c r="C327" t="s">
        <v>74</v>
      </c>
      <c r="D327" t="s">
        <v>74</v>
      </c>
      <c r="E327" t="s">
        <v>74</v>
      </c>
      <c r="F327" t="s">
        <v>3668</v>
      </c>
      <c r="G327" t="s">
        <v>74</v>
      </c>
      <c r="H327" t="s">
        <v>74</v>
      </c>
      <c r="I327" t="s">
        <v>3669</v>
      </c>
      <c r="J327" t="s">
        <v>76</v>
      </c>
      <c r="K327" t="s">
        <v>74</v>
      </c>
      <c r="L327" t="s">
        <v>74</v>
      </c>
      <c r="M327" t="s">
        <v>77</v>
      </c>
      <c r="N327" t="s">
        <v>78</v>
      </c>
      <c r="O327" t="s">
        <v>74</v>
      </c>
      <c r="P327" t="s">
        <v>74</v>
      </c>
      <c r="Q327" t="s">
        <v>74</v>
      </c>
      <c r="R327" t="s">
        <v>74</v>
      </c>
      <c r="S327" t="s">
        <v>74</v>
      </c>
      <c r="T327" t="s">
        <v>74</v>
      </c>
      <c r="U327" t="s">
        <v>3670</v>
      </c>
      <c r="V327" t="s">
        <v>3671</v>
      </c>
      <c r="W327" t="s">
        <v>3672</v>
      </c>
      <c r="X327" t="s">
        <v>3673</v>
      </c>
      <c r="Y327" t="s">
        <v>3674</v>
      </c>
      <c r="Z327" t="s">
        <v>74</v>
      </c>
      <c r="AA327" t="s">
        <v>74</v>
      </c>
      <c r="AB327" t="s">
        <v>74</v>
      </c>
      <c r="AC327" t="s">
        <v>74</v>
      </c>
      <c r="AD327" t="s">
        <v>74</v>
      </c>
      <c r="AE327" t="s">
        <v>74</v>
      </c>
      <c r="AF327" t="s">
        <v>74</v>
      </c>
      <c r="AG327">
        <v>23</v>
      </c>
      <c r="AH327">
        <v>29</v>
      </c>
      <c r="AI327">
        <v>31</v>
      </c>
      <c r="AJ327">
        <v>0</v>
      </c>
      <c r="AK327">
        <v>4</v>
      </c>
      <c r="AL327" t="s">
        <v>86</v>
      </c>
      <c r="AM327" t="s">
        <v>87</v>
      </c>
      <c r="AN327" t="s">
        <v>88</v>
      </c>
      <c r="AO327" t="s">
        <v>89</v>
      </c>
      <c r="AP327" t="s">
        <v>74</v>
      </c>
      <c r="AQ327" t="s">
        <v>74</v>
      </c>
      <c r="AR327" t="s">
        <v>91</v>
      </c>
      <c r="AS327" t="s">
        <v>92</v>
      </c>
      <c r="AT327" t="s">
        <v>3644</v>
      </c>
      <c r="AU327">
        <v>1991</v>
      </c>
      <c r="AV327">
        <v>96</v>
      </c>
      <c r="AW327" t="s">
        <v>3645</v>
      </c>
      <c r="AX327" t="s">
        <v>74</v>
      </c>
      <c r="AY327" t="s">
        <v>74</v>
      </c>
      <c r="AZ327" t="s">
        <v>74</v>
      </c>
      <c r="BA327" t="s">
        <v>74</v>
      </c>
      <c r="BB327">
        <v>5137</v>
      </c>
      <c r="BC327">
        <v>5144</v>
      </c>
      <c r="BD327" t="s">
        <v>74</v>
      </c>
      <c r="BE327" t="s">
        <v>3675</v>
      </c>
      <c r="BF327" t="str">
        <f>HYPERLINK("http://dx.doi.org/10.1029/90JD02605","http://dx.doi.org/10.1029/90JD02605")</f>
        <v>http://dx.doi.org/10.1029/90JD02605</v>
      </c>
      <c r="BG327" t="s">
        <v>74</v>
      </c>
      <c r="BH327" t="s">
        <v>74</v>
      </c>
      <c r="BI327">
        <v>8</v>
      </c>
      <c r="BJ327" t="s">
        <v>96</v>
      </c>
      <c r="BK327" t="s">
        <v>97</v>
      </c>
      <c r="BL327" t="s">
        <v>96</v>
      </c>
      <c r="BM327" t="s">
        <v>3647</v>
      </c>
      <c r="BN327" t="s">
        <v>74</v>
      </c>
      <c r="BO327" t="s">
        <v>74</v>
      </c>
      <c r="BP327" t="s">
        <v>74</v>
      </c>
      <c r="BQ327" t="s">
        <v>74</v>
      </c>
      <c r="BR327" t="s">
        <v>100</v>
      </c>
      <c r="BS327" t="s">
        <v>3676</v>
      </c>
      <c r="BT327" t="str">
        <f>HYPERLINK("https%3A%2F%2Fwww.webofscience.com%2Fwos%2Fwoscc%2Ffull-record%2FWOS:A1991FD79400014","View Full Record in Web of Science")</f>
        <v>View Full Record in Web of Science</v>
      </c>
    </row>
    <row r="328" spans="1:72" x14ac:dyDescent="0.15">
      <c r="A328" t="s">
        <v>72</v>
      </c>
      <c r="B328" t="s">
        <v>3677</v>
      </c>
      <c r="C328" t="s">
        <v>74</v>
      </c>
      <c r="D328" t="s">
        <v>74</v>
      </c>
      <c r="E328" t="s">
        <v>74</v>
      </c>
      <c r="F328" t="s">
        <v>3677</v>
      </c>
      <c r="G328" t="s">
        <v>74</v>
      </c>
      <c r="H328" t="s">
        <v>74</v>
      </c>
      <c r="I328" t="s">
        <v>3678</v>
      </c>
      <c r="J328" t="s">
        <v>3040</v>
      </c>
      <c r="K328" t="s">
        <v>74</v>
      </c>
      <c r="L328" t="s">
        <v>74</v>
      </c>
      <c r="M328" t="s">
        <v>77</v>
      </c>
      <c r="N328" t="s">
        <v>78</v>
      </c>
      <c r="O328" t="s">
        <v>74</v>
      </c>
      <c r="P328" t="s">
        <v>74</v>
      </c>
      <c r="Q328" t="s">
        <v>74</v>
      </c>
      <c r="R328" t="s">
        <v>74</v>
      </c>
      <c r="S328" t="s">
        <v>74</v>
      </c>
      <c r="T328" t="s">
        <v>74</v>
      </c>
      <c r="U328" t="s">
        <v>74</v>
      </c>
      <c r="V328" t="s">
        <v>74</v>
      </c>
      <c r="W328" t="s">
        <v>74</v>
      </c>
      <c r="X328" t="s">
        <v>74</v>
      </c>
      <c r="Y328" t="s">
        <v>3679</v>
      </c>
      <c r="Z328" t="s">
        <v>74</v>
      </c>
      <c r="AA328" t="s">
        <v>74</v>
      </c>
      <c r="AB328" t="s">
        <v>74</v>
      </c>
      <c r="AC328" t="s">
        <v>74</v>
      </c>
      <c r="AD328" t="s">
        <v>74</v>
      </c>
      <c r="AE328" t="s">
        <v>74</v>
      </c>
      <c r="AF328" t="s">
        <v>74</v>
      </c>
      <c r="AG328">
        <v>1</v>
      </c>
      <c r="AH328">
        <v>0</v>
      </c>
      <c r="AI328">
        <v>0</v>
      </c>
      <c r="AJ328">
        <v>0</v>
      </c>
      <c r="AK328">
        <v>1</v>
      </c>
      <c r="AL328" t="s">
        <v>3042</v>
      </c>
      <c r="AM328" t="s">
        <v>3043</v>
      </c>
      <c r="AN328" t="s">
        <v>3044</v>
      </c>
      <c r="AO328" t="s">
        <v>3045</v>
      </c>
      <c r="AP328" t="s">
        <v>74</v>
      </c>
      <c r="AQ328" t="s">
        <v>74</v>
      </c>
      <c r="AR328" t="s">
        <v>3040</v>
      </c>
      <c r="AS328" t="s">
        <v>3046</v>
      </c>
      <c r="AT328" t="s">
        <v>3680</v>
      </c>
      <c r="AU328">
        <v>1991</v>
      </c>
      <c r="AV328">
        <v>5</v>
      </c>
      <c r="AW328">
        <v>6</v>
      </c>
      <c r="AX328" t="s">
        <v>74</v>
      </c>
      <c r="AY328" t="s">
        <v>74</v>
      </c>
      <c r="AZ328" t="s">
        <v>74</v>
      </c>
      <c r="BA328" t="s">
        <v>74</v>
      </c>
      <c r="BB328">
        <v>6</v>
      </c>
      <c r="BC328">
        <v>6</v>
      </c>
      <c r="BD328" t="s">
        <v>74</v>
      </c>
      <c r="BE328" t="s">
        <v>74</v>
      </c>
      <c r="BF328" t="s">
        <v>74</v>
      </c>
      <c r="BG328" t="s">
        <v>74</v>
      </c>
      <c r="BH328" t="s">
        <v>74</v>
      </c>
      <c r="BI328">
        <v>1</v>
      </c>
      <c r="BJ328" t="s">
        <v>3048</v>
      </c>
      <c r="BK328" t="s">
        <v>97</v>
      </c>
      <c r="BL328" t="s">
        <v>3049</v>
      </c>
      <c r="BM328" t="s">
        <v>3681</v>
      </c>
      <c r="BN328" t="s">
        <v>74</v>
      </c>
      <c r="BO328" t="s">
        <v>74</v>
      </c>
      <c r="BP328" t="s">
        <v>74</v>
      </c>
      <c r="BQ328" t="s">
        <v>74</v>
      </c>
      <c r="BR328" t="s">
        <v>100</v>
      </c>
      <c r="BS328" t="s">
        <v>3682</v>
      </c>
      <c r="BT328" t="str">
        <f>HYPERLINK("https%3A%2F%2Fwww.webofscience.com%2Fwos%2Fwoscc%2Ffull-record%2FWOS:A1991FB43800006","View Full Record in Web of Science")</f>
        <v>View Full Record in Web of Science</v>
      </c>
    </row>
    <row r="329" spans="1:72" x14ac:dyDescent="0.15">
      <c r="A329" t="s">
        <v>72</v>
      </c>
      <c r="B329" t="s">
        <v>3683</v>
      </c>
      <c r="C329" t="s">
        <v>74</v>
      </c>
      <c r="D329" t="s">
        <v>74</v>
      </c>
      <c r="E329" t="s">
        <v>74</v>
      </c>
      <c r="F329" t="s">
        <v>3683</v>
      </c>
      <c r="G329" t="s">
        <v>74</v>
      </c>
      <c r="H329" t="s">
        <v>74</v>
      </c>
      <c r="I329" t="s">
        <v>3684</v>
      </c>
      <c r="J329" t="s">
        <v>3685</v>
      </c>
      <c r="K329" t="s">
        <v>74</v>
      </c>
      <c r="L329" t="s">
        <v>74</v>
      </c>
      <c r="M329" t="s">
        <v>77</v>
      </c>
      <c r="N329" t="s">
        <v>78</v>
      </c>
      <c r="O329" t="s">
        <v>74</v>
      </c>
      <c r="P329" t="s">
        <v>74</v>
      </c>
      <c r="Q329" t="s">
        <v>74</v>
      </c>
      <c r="R329" t="s">
        <v>74</v>
      </c>
      <c r="S329" t="s">
        <v>74</v>
      </c>
      <c r="T329" t="s">
        <v>3686</v>
      </c>
      <c r="U329" t="s">
        <v>3687</v>
      </c>
      <c r="V329" t="s">
        <v>3688</v>
      </c>
      <c r="W329" t="s">
        <v>3689</v>
      </c>
      <c r="X329" t="s">
        <v>3690</v>
      </c>
      <c r="Y329" t="s">
        <v>74</v>
      </c>
      <c r="Z329" t="s">
        <v>74</v>
      </c>
      <c r="AA329" t="s">
        <v>74</v>
      </c>
      <c r="AB329" t="s">
        <v>74</v>
      </c>
      <c r="AC329" t="s">
        <v>74</v>
      </c>
      <c r="AD329" t="s">
        <v>74</v>
      </c>
      <c r="AE329" t="s">
        <v>74</v>
      </c>
      <c r="AF329" t="s">
        <v>74</v>
      </c>
      <c r="AG329">
        <v>33</v>
      </c>
      <c r="AH329">
        <v>12</v>
      </c>
      <c r="AI329">
        <v>13</v>
      </c>
      <c r="AJ329">
        <v>0</v>
      </c>
      <c r="AK329">
        <v>4</v>
      </c>
      <c r="AL329" t="s">
        <v>3691</v>
      </c>
      <c r="AM329" t="s">
        <v>3692</v>
      </c>
      <c r="AN329" t="s">
        <v>3693</v>
      </c>
      <c r="AO329" t="s">
        <v>3694</v>
      </c>
      <c r="AP329" t="s">
        <v>74</v>
      </c>
      <c r="AQ329" t="s">
        <v>74</v>
      </c>
      <c r="AR329" t="s">
        <v>3695</v>
      </c>
      <c r="AS329" t="s">
        <v>3696</v>
      </c>
      <c r="AT329" t="s">
        <v>3697</v>
      </c>
      <c r="AU329">
        <v>1991</v>
      </c>
      <c r="AV329">
        <v>133</v>
      </c>
      <c r="AW329">
        <v>6</v>
      </c>
      <c r="AX329" t="s">
        <v>74</v>
      </c>
      <c r="AY329" t="s">
        <v>74</v>
      </c>
      <c r="AZ329" t="s">
        <v>74</v>
      </c>
      <c r="BA329" t="s">
        <v>74</v>
      </c>
      <c r="BB329">
        <v>599</v>
      </c>
      <c r="BC329">
        <v>607</v>
      </c>
      <c r="BD329" t="s">
        <v>74</v>
      </c>
      <c r="BE329" t="s">
        <v>3698</v>
      </c>
      <c r="BF329" t="str">
        <f>HYPERLINK("http://dx.doi.org/10.1093/oxfordjournals.aje.a115932","http://dx.doi.org/10.1093/oxfordjournals.aje.a115932")</f>
        <v>http://dx.doi.org/10.1093/oxfordjournals.aje.a115932</v>
      </c>
      <c r="BG329" t="s">
        <v>74</v>
      </c>
      <c r="BH329" t="s">
        <v>74</v>
      </c>
      <c r="BI329">
        <v>9</v>
      </c>
      <c r="BJ329" t="s">
        <v>1286</v>
      </c>
      <c r="BK329" t="s">
        <v>97</v>
      </c>
      <c r="BL329" t="s">
        <v>1286</v>
      </c>
      <c r="BM329" t="s">
        <v>3699</v>
      </c>
      <c r="BN329">
        <v>2006647</v>
      </c>
      <c r="BO329" t="s">
        <v>74</v>
      </c>
      <c r="BP329" t="s">
        <v>74</v>
      </c>
      <c r="BQ329" t="s">
        <v>74</v>
      </c>
      <c r="BR329" t="s">
        <v>100</v>
      </c>
      <c r="BS329" t="s">
        <v>3700</v>
      </c>
      <c r="BT329" t="str">
        <f>HYPERLINK("https%3A%2F%2Fwww.webofscience.com%2Fwos%2Fwoscc%2Ffull-record%2FWOS:A1991FD79000010","View Full Record in Web of Science")</f>
        <v>View Full Record in Web of Science</v>
      </c>
    </row>
    <row r="330" spans="1:72" x14ac:dyDescent="0.15">
      <c r="A330" t="s">
        <v>72</v>
      </c>
      <c r="B330" t="s">
        <v>3701</v>
      </c>
      <c r="C330" t="s">
        <v>74</v>
      </c>
      <c r="D330" t="s">
        <v>74</v>
      </c>
      <c r="E330" t="s">
        <v>74</v>
      </c>
      <c r="F330" t="s">
        <v>3701</v>
      </c>
      <c r="G330" t="s">
        <v>74</v>
      </c>
      <c r="H330" t="s">
        <v>74</v>
      </c>
      <c r="I330" t="s">
        <v>3702</v>
      </c>
      <c r="J330" t="s">
        <v>3703</v>
      </c>
      <c r="K330" t="s">
        <v>74</v>
      </c>
      <c r="L330" t="s">
        <v>74</v>
      </c>
      <c r="M330" t="s">
        <v>1652</v>
      </c>
      <c r="N330" t="s">
        <v>78</v>
      </c>
      <c r="O330" t="s">
        <v>74</v>
      </c>
      <c r="P330" t="s">
        <v>74</v>
      </c>
      <c r="Q330" t="s">
        <v>74</v>
      </c>
      <c r="R330" t="s">
        <v>74</v>
      </c>
      <c r="S330" t="s">
        <v>74</v>
      </c>
      <c r="T330" t="s">
        <v>74</v>
      </c>
      <c r="U330" t="s">
        <v>3704</v>
      </c>
      <c r="V330" t="s">
        <v>3705</v>
      </c>
      <c r="W330" t="s">
        <v>3706</v>
      </c>
      <c r="X330" t="s">
        <v>3707</v>
      </c>
      <c r="Y330" t="s">
        <v>3708</v>
      </c>
      <c r="Z330" t="s">
        <v>74</v>
      </c>
      <c r="AA330" t="s">
        <v>3709</v>
      </c>
      <c r="AB330" t="s">
        <v>74</v>
      </c>
      <c r="AC330" t="s">
        <v>74</v>
      </c>
      <c r="AD330" t="s">
        <v>74</v>
      </c>
      <c r="AE330" t="s">
        <v>74</v>
      </c>
      <c r="AF330" t="s">
        <v>74</v>
      </c>
      <c r="AG330">
        <v>23</v>
      </c>
      <c r="AH330">
        <v>26</v>
      </c>
      <c r="AI330">
        <v>27</v>
      </c>
      <c r="AJ330">
        <v>0</v>
      </c>
      <c r="AK330">
        <v>9</v>
      </c>
      <c r="AL330" t="s">
        <v>1776</v>
      </c>
      <c r="AM330" t="s">
        <v>1777</v>
      </c>
      <c r="AN330" t="s">
        <v>1778</v>
      </c>
      <c r="AO330" t="s">
        <v>3710</v>
      </c>
      <c r="AP330" t="s">
        <v>74</v>
      </c>
      <c r="AQ330" t="s">
        <v>74</v>
      </c>
      <c r="AR330" t="s">
        <v>3711</v>
      </c>
      <c r="AS330" t="s">
        <v>74</v>
      </c>
      <c r="AT330" t="s">
        <v>3712</v>
      </c>
      <c r="AU330">
        <v>1991</v>
      </c>
      <c r="AV330">
        <v>312</v>
      </c>
      <c r="AW330">
        <v>6</v>
      </c>
      <c r="AX330" t="s">
        <v>74</v>
      </c>
      <c r="AY330" t="s">
        <v>74</v>
      </c>
      <c r="AZ330" t="s">
        <v>74</v>
      </c>
      <c r="BA330" t="s">
        <v>74</v>
      </c>
      <c r="BB330">
        <v>655</v>
      </c>
      <c r="BC330">
        <v>662</v>
      </c>
      <c r="BD330" t="s">
        <v>74</v>
      </c>
      <c r="BE330" t="s">
        <v>74</v>
      </c>
      <c r="BF330" t="s">
        <v>74</v>
      </c>
      <c r="BG330" t="s">
        <v>74</v>
      </c>
      <c r="BH330" t="s">
        <v>74</v>
      </c>
      <c r="BI330">
        <v>8</v>
      </c>
      <c r="BJ330" t="s">
        <v>117</v>
      </c>
      <c r="BK330" t="s">
        <v>97</v>
      </c>
      <c r="BL330" t="s">
        <v>118</v>
      </c>
      <c r="BM330" t="s">
        <v>3713</v>
      </c>
      <c r="BN330" t="s">
        <v>74</v>
      </c>
      <c r="BO330" t="s">
        <v>74</v>
      </c>
      <c r="BP330" t="s">
        <v>74</v>
      </c>
      <c r="BQ330" t="s">
        <v>74</v>
      </c>
      <c r="BR330" t="s">
        <v>100</v>
      </c>
      <c r="BS330" t="s">
        <v>3714</v>
      </c>
      <c r="BT330" t="str">
        <f>HYPERLINK("https%3A%2F%2Fwww.webofscience.com%2Fwos%2Fwoscc%2Ffull-record%2FWOS:A1991FD35400012","View Full Record in Web of Science")</f>
        <v>View Full Record in Web of Science</v>
      </c>
    </row>
    <row r="331" spans="1:72" x14ac:dyDescent="0.15">
      <c r="A331" t="s">
        <v>72</v>
      </c>
      <c r="B331" t="s">
        <v>3715</v>
      </c>
      <c r="C331" t="s">
        <v>74</v>
      </c>
      <c r="D331" t="s">
        <v>74</v>
      </c>
      <c r="E331" t="s">
        <v>74</v>
      </c>
      <c r="F331" t="s">
        <v>3715</v>
      </c>
      <c r="G331" t="s">
        <v>74</v>
      </c>
      <c r="H331" t="s">
        <v>74</v>
      </c>
      <c r="I331" t="s">
        <v>3716</v>
      </c>
      <c r="J331" t="s">
        <v>104</v>
      </c>
      <c r="K331" t="s">
        <v>74</v>
      </c>
      <c r="L331" t="s">
        <v>74</v>
      </c>
      <c r="M331" t="s">
        <v>77</v>
      </c>
      <c r="N331" t="s">
        <v>78</v>
      </c>
      <c r="O331" t="s">
        <v>74</v>
      </c>
      <c r="P331" t="s">
        <v>74</v>
      </c>
      <c r="Q331" t="s">
        <v>74</v>
      </c>
      <c r="R331" t="s">
        <v>74</v>
      </c>
      <c r="S331" t="s">
        <v>74</v>
      </c>
      <c r="T331" t="s">
        <v>74</v>
      </c>
      <c r="U331" t="s">
        <v>3717</v>
      </c>
      <c r="V331" t="s">
        <v>3718</v>
      </c>
      <c r="W331" t="s">
        <v>3719</v>
      </c>
      <c r="X331" t="s">
        <v>3720</v>
      </c>
      <c r="Y331" t="s">
        <v>3721</v>
      </c>
      <c r="Z331" t="s">
        <v>74</v>
      </c>
      <c r="AA331" t="s">
        <v>3722</v>
      </c>
      <c r="AB331" t="s">
        <v>74</v>
      </c>
      <c r="AC331" t="s">
        <v>74</v>
      </c>
      <c r="AD331" t="s">
        <v>74</v>
      </c>
      <c r="AE331" t="s">
        <v>74</v>
      </c>
      <c r="AF331" t="s">
        <v>74</v>
      </c>
      <c r="AG331">
        <v>19</v>
      </c>
      <c r="AH331">
        <v>161</v>
      </c>
      <c r="AI331">
        <v>175</v>
      </c>
      <c r="AJ331">
        <v>0</v>
      </c>
      <c r="AK331">
        <v>22</v>
      </c>
      <c r="AL331" t="s">
        <v>110</v>
      </c>
      <c r="AM331" t="s">
        <v>111</v>
      </c>
      <c r="AN331" t="s">
        <v>112</v>
      </c>
      <c r="AO331" t="s">
        <v>113</v>
      </c>
      <c r="AP331" t="s">
        <v>74</v>
      </c>
      <c r="AQ331" t="s">
        <v>74</v>
      </c>
      <c r="AR331" t="s">
        <v>104</v>
      </c>
      <c r="AS331" t="s">
        <v>114</v>
      </c>
      <c r="AT331" t="s">
        <v>3712</v>
      </c>
      <c r="AU331">
        <v>1991</v>
      </c>
      <c r="AV331">
        <v>350</v>
      </c>
      <c r="AW331">
        <v>6314</v>
      </c>
      <c r="AX331" t="s">
        <v>74</v>
      </c>
      <c r="AY331" t="s">
        <v>74</v>
      </c>
      <c r="AZ331" t="s">
        <v>74</v>
      </c>
      <c r="BA331" t="s">
        <v>74</v>
      </c>
      <c r="BB331">
        <v>144</v>
      </c>
      <c r="BC331">
        <v>146</v>
      </c>
      <c r="BD331" t="s">
        <v>74</v>
      </c>
      <c r="BE331" t="s">
        <v>3723</v>
      </c>
      <c r="BF331" t="str">
        <f>HYPERLINK("http://dx.doi.org/10.1038/350144a0","http://dx.doi.org/10.1038/350144a0")</f>
        <v>http://dx.doi.org/10.1038/350144a0</v>
      </c>
      <c r="BG331" t="s">
        <v>74</v>
      </c>
      <c r="BH331" t="s">
        <v>74</v>
      </c>
      <c r="BI331">
        <v>3</v>
      </c>
      <c r="BJ331" t="s">
        <v>117</v>
      </c>
      <c r="BK331" t="s">
        <v>97</v>
      </c>
      <c r="BL331" t="s">
        <v>118</v>
      </c>
      <c r="BM331" t="s">
        <v>3724</v>
      </c>
      <c r="BN331" t="s">
        <v>74</v>
      </c>
      <c r="BO331" t="s">
        <v>1376</v>
      </c>
      <c r="BP331" t="s">
        <v>74</v>
      </c>
      <c r="BQ331" t="s">
        <v>74</v>
      </c>
      <c r="BR331" t="s">
        <v>100</v>
      </c>
      <c r="BS331" t="s">
        <v>3725</v>
      </c>
      <c r="BT331" t="str">
        <f>HYPERLINK("https%3A%2F%2Fwww.webofscience.com%2Fwos%2Fwoscc%2Ffull-record%2FWOS:A1991FB64500054","View Full Record in Web of Science")</f>
        <v>View Full Record in Web of Science</v>
      </c>
    </row>
    <row r="332" spans="1:72" x14ac:dyDescent="0.15">
      <c r="A332" t="s">
        <v>72</v>
      </c>
      <c r="B332" t="s">
        <v>3726</v>
      </c>
      <c r="C332" t="s">
        <v>74</v>
      </c>
      <c r="D332" t="s">
        <v>74</v>
      </c>
      <c r="E332" t="s">
        <v>74</v>
      </c>
      <c r="F332" t="s">
        <v>3726</v>
      </c>
      <c r="G332" t="s">
        <v>74</v>
      </c>
      <c r="H332" t="s">
        <v>74</v>
      </c>
      <c r="I332" t="s">
        <v>3727</v>
      </c>
      <c r="J332" t="s">
        <v>1425</v>
      </c>
      <c r="K332" t="s">
        <v>74</v>
      </c>
      <c r="L332" t="s">
        <v>74</v>
      </c>
      <c r="M332" t="s">
        <v>77</v>
      </c>
      <c r="N332" t="s">
        <v>78</v>
      </c>
      <c r="O332" t="s">
        <v>74</v>
      </c>
      <c r="P332" t="s">
        <v>74</v>
      </c>
      <c r="Q332" t="s">
        <v>74</v>
      </c>
      <c r="R332" t="s">
        <v>74</v>
      </c>
      <c r="S332" t="s">
        <v>74</v>
      </c>
      <c r="T332" t="s">
        <v>74</v>
      </c>
      <c r="U332" t="s">
        <v>3728</v>
      </c>
      <c r="V332" t="s">
        <v>3729</v>
      </c>
      <c r="W332" t="s">
        <v>3730</v>
      </c>
      <c r="X332" t="s">
        <v>3731</v>
      </c>
      <c r="Y332" t="s">
        <v>3732</v>
      </c>
      <c r="Z332" t="s">
        <v>74</v>
      </c>
      <c r="AA332" t="s">
        <v>3733</v>
      </c>
      <c r="AB332" t="s">
        <v>74</v>
      </c>
      <c r="AC332" t="s">
        <v>74</v>
      </c>
      <c r="AD332" t="s">
        <v>74</v>
      </c>
      <c r="AE332" t="s">
        <v>74</v>
      </c>
      <c r="AF332" t="s">
        <v>74</v>
      </c>
      <c r="AG332">
        <v>27</v>
      </c>
      <c r="AH332">
        <v>14</v>
      </c>
      <c r="AI332">
        <v>14</v>
      </c>
      <c r="AJ332">
        <v>0</v>
      </c>
      <c r="AK332">
        <v>3</v>
      </c>
      <c r="AL332" t="s">
        <v>86</v>
      </c>
      <c r="AM332" t="s">
        <v>87</v>
      </c>
      <c r="AN332" t="s">
        <v>493</v>
      </c>
      <c r="AO332" t="s">
        <v>1431</v>
      </c>
      <c r="AP332" t="s">
        <v>74</v>
      </c>
      <c r="AQ332" t="s">
        <v>74</v>
      </c>
      <c r="AR332" t="s">
        <v>1432</v>
      </c>
      <c r="AS332" t="s">
        <v>74</v>
      </c>
      <c r="AT332" t="s">
        <v>3734</v>
      </c>
      <c r="AU332">
        <v>1991</v>
      </c>
      <c r="AV332">
        <v>96</v>
      </c>
      <c r="AW332" t="s">
        <v>3735</v>
      </c>
      <c r="AX332" t="s">
        <v>74</v>
      </c>
      <c r="AY332" t="s">
        <v>74</v>
      </c>
      <c r="AZ332" t="s">
        <v>74</v>
      </c>
      <c r="BA332" t="s">
        <v>74</v>
      </c>
      <c r="BB332">
        <v>3887</v>
      </c>
      <c r="BC332">
        <v>3904</v>
      </c>
      <c r="BD332" t="s">
        <v>74</v>
      </c>
      <c r="BE332" t="s">
        <v>3736</v>
      </c>
      <c r="BF332" t="str">
        <f>HYPERLINK("http://dx.doi.org/10.1029/90JB01872","http://dx.doi.org/10.1029/90JB01872")</f>
        <v>http://dx.doi.org/10.1029/90JB01872</v>
      </c>
      <c r="BG332" t="s">
        <v>74</v>
      </c>
      <c r="BH332" t="s">
        <v>74</v>
      </c>
      <c r="BI332">
        <v>18</v>
      </c>
      <c r="BJ332" t="s">
        <v>380</v>
      </c>
      <c r="BK332" t="s">
        <v>97</v>
      </c>
      <c r="BL332" t="s">
        <v>381</v>
      </c>
      <c r="BM332" t="s">
        <v>3737</v>
      </c>
      <c r="BN332" t="s">
        <v>74</v>
      </c>
      <c r="BO332" t="s">
        <v>74</v>
      </c>
      <c r="BP332" t="s">
        <v>74</v>
      </c>
      <c r="BQ332" t="s">
        <v>74</v>
      </c>
      <c r="BR332" t="s">
        <v>100</v>
      </c>
      <c r="BS332" t="s">
        <v>3738</v>
      </c>
      <c r="BT332" t="str">
        <f>HYPERLINK("https%3A%2F%2Fwww.webofscience.com%2Fwos%2Fwoscc%2Ffull-record%2FWOS:A1991FB31300004","View Full Record in Web of Science")</f>
        <v>View Full Record in Web of Science</v>
      </c>
    </row>
    <row r="333" spans="1:72" x14ac:dyDescent="0.15">
      <c r="A333" t="s">
        <v>72</v>
      </c>
      <c r="B333" t="s">
        <v>3739</v>
      </c>
      <c r="C333" t="s">
        <v>74</v>
      </c>
      <c r="D333" t="s">
        <v>74</v>
      </c>
      <c r="E333" t="s">
        <v>74</v>
      </c>
      <c r="F333" t="s">
        <v>3739</v>
      </c>
      <c r="G333" t="s">
        <v>74</v>
      </c>
      <c r="H333" t="s">
        <v>74</v>
      </c>
      <c r="I333" t="s">
        <v>3740</v>
      </c>
      <c r="J333" t="s">
        <v>1884</v>
      </c>
      <c r="K333" t="s">
        <v>74</v>
      </c>
      <c r="L333" t="s">
        <v>74</v>
      </c>
      <c r="M333" t="s">
        <v>77</v>
      </c>
      <c r="N333" t="s">
        <v>78</v>
      </c>
      <c r="O333" t="s">
        <v>74</v>
      </c>
      <c r="P333" t="s">
        <v>74</v>
      </c>
      <c r="Q333" t="s">
        <v>74</v>
      </c>
      <c r="R333" t="s">
        <v>74</v>
      </c>
      <c r="S333" t="s">
        <v>74</v>
      </c>
      <c r="T333" t="s">
        <v>3741</v>
      </c>
      <c r="U333" t="s">
        <v>3742</v>
      </c>
      <c r="V333" t="s">
        <v>3743</v>
      </c>
      <c r="W333" t="s">
        <v>3744</v>
      </c>
      <c r="X333" t="s">
        <v>3745</v>
      </c>
      <c r="Y333" t="s">
        <v>3746</v>
      </c>
      <c r="Z333" t="s">
        <v>74</v>
      </c>
      <c r="AA333" t="s">
        <v>3747</v>
      </c>
      <c r="AB333" t="s">
        <v>3748</v>
      </c>
      <c r="AC333" t="s">
        <v>74</v>
      </c>
      <c r="AD333" t="s">
        <v>74</v>
      </c>
      <c r="AE333" t="s">
        <v>74</v>
      </c>
      <c r="AF333" t="s">
        <v>74</v>
      </c>
      <c r="AG333">
        <v>44</v>
      </c>
      <c r="AH333">
        <v>46</v>
      </c>
      <c r="AI333">
        <v>47</v>
      </c>
      <c r="AJ333">
        <v>1</v>
      </c>
      <c r="AK333">
        <v>17</v>
      </c>
      <c r="AL333" t="s">
        <v>234</v>
      </c>
      <c r="AM333" t="s">
        <v>235</v>
      </c>
      <c r="AN333" t="s">
        <v>236</v>
      </c>
      <c r="AO333" t="s">
        <v>1893</v>
      </c>
      <c r="AP333" t="s">
        <v>74</v>
      </c>
      <c r="AQ333" t="s">
        <v>74</v>
      </c>
      <c r="AR333" t="s">
        <v>1884</v>
      </c>
      <c r="AS333" t="s">
        <v>1894</v>
      </c>
      <c r="AT333" t="s">
        <v>3749</v>
      </c>
      <c r="AU333">
        <v>1991</v>
      </c>
      <c r="AV333">
        <v>210</v>
      </c>
      <c r="AW333">
        <v>3</v>
      </c>
      <c r="AX333" t="s">
        <v>74</v>
      </c>
      <c r="AY333" t="s">
        <v>74</v>
      </c>
      <c r="AZ333" t="s">
        <v>74</v>
      </c>
      <c r="BA333" t="s">
        <v>74</v>
      </c>
      <c r="BB333">
        <v>191</v>
      </c>
      <c r="BC333">
        <v>201</v>
      </c>
      <c r="BD333" t="s">
        <v>74</v>
      </c>
      <c r="BE333" t="s">
        <v>3750</v>
      </c>
      <c r="BF333" t="str">
        <f>HYPERLINK("http://dx.doi.org/10.1007/BF00034677","http://dx.doi.org/10.1007/BF00034677")</f>
        <v>http://dx.doi.org/10.1007/BF00034677</v>
      </c>
      <c r="BG333" t="s">
        <v>74</v>
      </c>
      <c r="BH333" t="s">
        <v>74</v>
      </c>
      <c r="BI333">
        <v>11</v>
      </c>
      <c r="BJ333" t="s">
        <v>1897</v>
      </c>
      <c r="BK333" t="s">
        <v>97</v>
      </c>
      <c r="BL333" t="s">
        <v>1897</v>
      </c>
      <c r="BM333" t="s">
        <v>3751</v>
      </c>
      <c r="BN333" t="s">
        <v>74</v>
      </c>
      <c r="BO333" t="s">
        <v>74</v>
      </c>
      <c r="BP333" t="s">
        <v>74</v>
      </c>
      <c r="BQ333" t="s">
        <v>74</v>
      </c>
      <c r="BR333" t="s">
        <v>100</v>
      </c>
      <c r="BS333" t="s">
        <v>3752</v>
      </c>
      <c r="BT333" t="str">
        <f>HYPERLINK("https%3A%2F%2Fwww.webofscience.com%2Fwos%2Fwoscc%2Ffull-record%2FWOS:A1991FF63700004","View Full Record in Web of Science")</f>
        <v>View Full Record in Web of Science</v>
      </c>
    </row>
    <row r="334" spans="1:72" x14ac:dyDescent="0.15">
      <c r="A334" t="s">
        <v>72</v>
      </c>
      <c r="B334" t="s">
        <v>3753</v>
      </c>
      <c r="C334" t="s">
        <v>74</v>
      </c>
      <c r="D334" t="s">
        <v>74</v>
      </c>
      <c r="E334" t="s">
        <v>74</v>
      </c>
      <c r="F334" t="s">
        <v>3753</v>
      </c>
      <c r="G334" t="s">
        <v>74</v>
      </c>
      <c r="H334" t="s">
        <v>74</v>
      </c>
      <c r="I334" t="s">
        <v>3754</v>
      </c>
      <c r="J334" t="s">
        <v>104</v>
      </c>
      <c r="K334" t="s">
        <v>74</v>
      </c>
      <c r="L334" t="s">
        <v>74</v>
      </c>
      <c r="M334" t="s">
        <v>77</v>
      </c>
      <c r="N334" t="s">
        <v>1491</v>
      </c>
      <c r="O334" t="s">
        <v>74</v>
      </c>
      <c r="P334" t="s">
        <v>74</v>
      </c>
      <c r="Q334" t="s">
        <v>74</v>
      </c>
      <c r="R334" t="s">
        <v>74</v>
      </c>
      <c r="S334" t="s">
        <v>74</v>
      </c>
      <c r="T334" t="s">
        <v>74</v>
      </c>
      <c r="U334" t="s">
        <v>3755</v>
      </c>
      <c r="V334" t="s">
        <v>74</v>
      </c>
      <c r="W334" t="s">
        <v>74</v>
      </c>
      <c r="X334" t="s">
        <v>74</v>
      </c>
      <c r="Y334" t="s">
        <v>3756</v>
      </c>
      <c r="Z334" t="s">
        <v>74</v>
      </c>
      <c r="AA334" t="s">
        <v>74</v>
      </c>
      <c r="AB334" t="s">
        <v>74</v>
      </c>
      <c r="AC334" t="s">
        <v>74</v>
      </c>
      <c r="AD334" t="s">
        <v>74</v>
      </c>
      <c r="AE334" t="s">
        <v>74</v>
      </c>
      <c r="AF334" t="s">
        <v>74</v>
      </c>
      <c r="AG334">
        <v>5</v>
      </c>
      <c r="AH334">
        <v>40</v>
      </c>
      <c r="AI334">
        <v>40</v>
      </c>
      <c r="AJ334">
        <v>0</v>
      </c>
      <c r="AK334">
        <v>8</v>
      </c>
      <c r="AL334" t="s">
        <v>110</v>
      </c>
      <c r="AM334" t="s">
        <v>111</v>
      </c>
      <c r="AN334" t="s">
        <v>112</v>
      </c>
      <c r="AO334" t="s">
        <v>113</v>
      </c>
      <c r="AP334" t="s">
        <v>74</v>
      </c>
      <c r="AQ334" t="s">
        <v>74</v>
      </c>
      <c r="AR334" t="s">
        <v>104</v>
      </c>
      <c r="AS334" t="s">
        <v>114</v>
      </c>
      <c r="AT334" t="s">
        <v>3757</v>
      </c>
      <c r="AU334">
        <v>1991</v>
      </c>
      <c r="AV334">
        <v>350</v>
      </c>
      <c r="AW334">
        <v>6313</v>
      </c>
      <c r="AX334" t="s">
        <v>74</v>
      </c>
      <c r="AY334" t="s">
        <v>74</v>
      </c>
      <c r="AZ334" t="s">
        <v>74</v>
      </c>
      <c r="BA334" t="s">
        <v>74</v>
      </c>
      <c r="BB334">
        <v>28</v>
      </c>
      <c r="BC334">
        <v>28</v>
      </c>
      <c r="BD334" t="s">
        <v>74</v>
      </c>
      <c r="BE334" t="s">
        <v>3758</v>
      </c>
      <c r="BF334" t="str">
        <f>HYPERLINK("http://dx.doi.org/10.1038/350028b0","http://dx.doi.org/10.1038/350028b0")</f>
        <v>http://dx.doi.org/10.1038/350028b0</v>
      </c>
      <c r="BG334" t="s">
        <v>74</v>
      </c>
      <c r="BH334" t="s">
        <v>74</v>
      </c>
      <c r="BI334">
        <v>1</v>
      </c>
      <c r="BJ334" t="s">
        <v>117</v>
      </c>
      <c r="BK334" t="s">
        <v>97</v>
      </c>
      <c r="BL334" t="s">
        <v>118</v>
      </c>
      <c r="BM334" t="s">
        <v>3759</v>
      </c>
      <c r="BN334" t="s">
        <v>74</v>
      </c>
      <c r="BO334" t="s">
        <v>147</v>
      </c>
      <c r="BP334" t="s">
        <v>74</v>
      </c>
      <c r="BQ334" t="s">
        <v>74</v>
      </c>
      <c r="BR334" t="s">
        <v>100</v>
      </c>
      <c r="BS334" t="s">
        <v>3760</v>
      </c>
      <c r="BT334" t="str">
        <f>HYPERLINK("https%3A%2F%2Fwww.webofscience.com%2Fwos%2Fwoscc%2Ffull-record%2FWOS:A1991FA69300047","View Full Record in Web of Science")</f>
        <v>View Full Record in Web of Science</v>
      </c>
    </row>
    <row r="335" spans="1:72" x14ac:dyDescent="0.15">
      <c r="A335" t="s">
        <v>72</v>
      </c>
      <c r="B335" t="s">
        <v>3761</v>
      </c>
      <c r="C335" t="s">
        <v>74</v>
      </c>
      <c r="D335" t="s">
        <v>74</v>
      </c>
      <c r="E335" t="s">
        <v>74</v>
      </c>
      <c r="F335" t="s">
        <v>3761</v>
      </c>
      <c r="G335" t="s">
        <v>74</v>
      </c>
      <c r="H335" t="s">
        <v>74</v>
      </c>
      <c r="I335" t="s">
        <v>3762</v>
      </c>
      <c r="J335" t="s">
        <v>3763</v>
      </c>
      <c r="K335" t="s">
        <v>74</v>
      </c>
      <c r="L335" t="s">
        <v>74</v>
      </c>
      <c r="M335" t="s">
        <v>77</v>
      </c>
      <c r="N335" t="s">
        <v>334</v>
      </c>
      <c r="O335" t="s">
        <v>74</v>
      </c>
      <c r="P335" t="s">
        <v>74</v>
      </c>
      <c r="Q335" t="s">
        <v>74</v>
      </c>
      <c r="R335" t="s">
        <v>74</v>
      </c>
      <c r="S335" t="s">
        <v>74</v>
      </c>
      <c r="T335" t="s">
        <v>74</v>
      </c>
      <c r="U335" t="s">
        <v>3764</v>
      </c>
      <c r="V335" t="s">
        <v>74</v>
      </c>
      <c r="W335" t="s">
        <v>74</v>
      </c>
      <c r="X335" t="s">
        <v>74</v>
      </c>
      <c r="Y335" t="s">
        <v>3765</v>
      </c>
      <c r="Z335" t="s">
        <v>74</v>
      </c>
      <c r="AA335" t="s">
        <v>74</v>
      </c>
      <c r="AB335" t="s">
        <v>74</v>
      </c>
      <c r="AC335" t="s">
        <v>74</v>
      </c>
      <c r="AD335" t="s">
        <v>74</v>
      </c>
      <c r="AE335" t="s">
        <v>74</v>
      </c>
      <c r="AF335" t="s">
        <v>74</v>
      </c>
      <c r="AG335">
        <v>19</v>
      </c>
      <c r="AH335">
        <v>11</v>
      </c>
      <c r="AI335">
        <v>12</v>
      </c>
      <c r="AJ335">
        <v>0</v>
      </c>
      <c r="AK335">
        <v>0</v>
      </c>
      <c r="AL335" t="s">
        <v>3766</v>
      </c>
      <c r="AM335" t="s">
        <v>2427</v>
      </c>
      <c r="AN335" t="s">
        <v>3767</v>
      </c>
      <c r="AO335" t="s">
        <v>3768</v>
      </c>
      <c r="AP335" t="s">
        <v>74</v>
      </c>
      <c r="AQ335" t="s">
        <v>74</v>
      </c>
      <c r="AR335" t="s">
        <v>3769</v>
      </c>
      <c r="AS335" t="s">
        <v>74</v>
      </c>
      <c r="AT335" t="s">
        <v>3770</v>
      </c>
      <c r="AU335">
        <v>1991</v>
      </c>
      <c r="AV335">
        <v>55</v>
      </c>
      <c r="AW335">
        <v>3</v>
      </c>
      <c r="AX335" t="s">
        <v>74</v>
      </c>
      <c r="AY335" t="s">
        <v>74</v>
      </c>
      <c r="AZ335" t="s">
        <v>74</v>
      </c>
      <c r="BA335" t="s">
        <v>74</v>
      </c>
      <c r="BB335">
        <v>847</v>
      </c>
      <c r="BC335">
        <v>848</v>
      </c>
      <c r="BD335" t="s">
        <v>74</v>
      </c>
      <c r="BE335" t="s">
        <v>3771</v>
      </c>
      <c r="BF335" t="str">
        <f>HYPERLINK("http://dx.doi.org/10.1080/00021369.1991.10870665","http://dx.doi.org/10.1080/00021369.1991.10870665")</f>
        <v>http://dx.doi.org/10.1080/00021369.1991.10870665</v>
      </c>
      <c r="BG335" t="s">
        <v>74</v>
      </c>
      <c r="BH335" t="s">
        <v>74</v>
      </c>
      <c r="BI335">
        <v>2</v>
      </c>
      <c r="BJ335" t="s">
        <v>3772</v>
      </c>
      <c r="BK335" t="s">
        <v>97</v>
      </c>
      <c r="BL335" t="s">
        <v>3773</v>
      </c>
      <c r="BM335" t="s">
        <v>3774</v>
      </c>
      <c r="BN335" t="s">
        <v>74</v>
      </c>
      <c r="BO335" t="s">
        <v>99</v>
      </c>
      <c r="BP335" t="s">
        <v>74</v>
      </c>
      <c r="BQ335" t="s">
        <v>74</v>
      </c>
      <c r="BR335" t="s">
        <v>100</v>
      </c>
      <c r="BS335" t="s">
        <v>3775</v>
      </c>
      <c r="BT335" t="str">
        <f>HYPERLINK("https%3A%2F%2Fwww.webofscience.com%2Fwos%2Fwoscc%2Ffull-record%2FWOS:A1991FF32000035","View Full Record in Web of Science")</f>
        <v>View Full Record in Web of Science</v>
      </c>
    </row>
    <row r="336" spans="1:72" x14ac:dyDescent="0.15">
      <c r="A336" t="s">
        <v>72</v>
      </c>
      <c r="B336" t="s">
        <v>3776</v>
      </c>
      <c r="C336" t="s">
        <v>74</v>
      </c>
      <c r="D336" t="s">
        <v>74</v>
      </c>
      <c r="E336" t="s">
        <v>74</v>
      </c>
      <c r="F336" t="s">
        <v>3776</v>
      </c>
      <c r="G336" t="s">
        <v>74</v>
      </c>
      <c r="H336" t="s">
        <v>74</v>
      </c>
      <c r="I336" t="s">
        <v>3777</v>
      </c>
      <c r="J336" t="s">
        <v>247</v>
      </c>
      <c r="K336" t="s">
        <v>74</v>
      </c>
      <c r="L336" t="s">
        <v>74</v>
      </c>
      <c r="M336" t="s">
        <v>77</v>
      </c>
      <c r="N336" t="s">
        <v>177</v>
      </c>
      <c r="O336" t="s">
        <v>74</v>
      </c>
      <c r="P336" t="s">
        <v>74</v>
      </c>
      <c r="Q336" t="s">
        <v>74</v>
      </c>
      <c r="R336" t="s">
        <v>74</v>
      </c>
      <c r="S336" t="s">
        <v>74</v>
      </c>
      <c r="T336" t="s">
        <v>74</v>
      </c>
      <c r="U336" t="s">
        <v>74</v>
      </c>
      <c r="V336" t="s">
        <v>74</v>
      </c>
      <c r="W336" t="s">
        <v>74</v>
      </c>
      <c r="X336" t="s">
        <v>74</v>
      </c>
      <c r="Y336" t="s">
        <v>3778</v>
      </c>
      <c r="Z336" t="s">
        <v>74</v>
      </c>
      <c r="AA336" t="s">
        <v>74</v>
      </c>
      <c r="AB336" t="s">
        <v>74</v>
      </c>
      <c r="AC336" t="s">
        <v>74</v>
      </c>
      <c r="AD336" t="s">
        <v>74</v>
      </c>
      <c r="AE336" t="s">
        <v>74</v>
      </c>
      <c r="AF336" t="s">
        <v>74</v>
      </c>
      <c r="AG336">
        <v>0</v>
      </c>
      <c r="AH336">
        <v>0</v>
      </c>
      <c r="AI336">
        <v>0</v>
      </c>
      <c r="AJ336">
        <v>0</v>
      </c>
      <c r="AK336">
        <v>0</v>
      </c>
      <c r="AL336" t="s">
        <v>248</v>
      </c>
      <c r="AM336" t="s">
        <v>249</v>
      </c>
      <c r="AN336" t="s">
        <v>250</v>
      </c>
      <c r="AO336" t="s">
        <v>251</v>
      </c>
      <c r="AP336" t="s">
        <v>74</v>
      </c>
      <c r="AQ336" t="s">
        <v>74</v>
      </c>
      <c r="AR336" t="s">
        <v>252</v>
      </c>
      <c r="AS336" t="s">
        <v>253</v>
      </c>
      <c r="AT336" t="s">
        <v>3770</v>
      </c>
      <c r="AU336">
        <v>1991</v>
      </c>
      <c r="AV336">
        <v>3</v>
      </c>
      <c r="AW336">
        <v>1</v>
      </c>
      <c r="AX336" t="s">
        <v>74</v>
      </c>
      <c r="AY336" t="s">
        <v>74</v>
      </c>
      <c r="AZ336" t="s">
        <v>74</v>
      </c>
      <c r="BA336" t="s">
        <v>74</v>
      </c>
      <c r="BB336">
        <v>1</v>
      </c>
      <c r="BC336">
        <v>1</v>
      </c>
      <c r="BD336" t="s">
        <v>74</v>
      </c>
      <c r="BE336" t="s">
        <v>74</v>
      </c>
      <c r="BF336" t="s">
        <v>74</v>
      </c>
      <c r="BG336" t="s">
        <v>74</v>
      </c>
      <c r="BH336" t="s">
        <v>74</v>
      </c>
      <c r="BI336">
        <v>1</v>
      </c>
      <c r="BJ336" t="s">
        <v>255</v>
      </c>
      <c r="BK336" t="s">
        <v>97</v>
      </c>
      <c r="BL336" t="s">
        <v>256</v>
      </c>
      <c r="BM336" t="s">
        <v>3779</v>
      </c>
      <c r="BN336" t="s">
        <v>74</v>
      </c>
      <c r="BO336" t="s">
        <v>74</v>
      </c>
      <c r="BP336" t="s">
        <v>74</v>
      </c>
      <c r="BQ336" t="s">
        <v>74</v>
      </c>
      <c r="BR336" t="s">
        <v>100</v>
      </c>
      <c r="BS336" t="s">
        <v>3780</v>
      </c>
      <c r="BT336" t="str">
        <f>HYPERLINK("https%3A%2F%2Fwww.webofscience.com%2Fwos%2Fwoscc%2Ffull-record%2FWOS:A1991FB09900001","View Full Record in Web of Science")</f>
        <v>View Full Record in Web of Science</v>
      </c>
    </row>
    <row r="337" spans="1:72" x14ac:dyDescent="0.15">
      <c r="A337" t="s">
        <v>72</v>
      </c>
      <c r="B337" t="s">
        <v>3781</v>
      </c>
      <c r="C337" t="s">
        <v>74</v>
      </c>
      <c r="D337" t="s">
        <v>74</v>
      </c>
      <c r="E337" t="s">
        <v>74</v>
      </c>
      <c r="F337" t="s">
        <v>3781</v>
      </c>
      <c r="G337" t="s">
        <v>74</v>
      </c>
      <c r="H337" t="s">
        <v>74</v>
      </c>
      <c r="I337" t="s">
        <v>3782</v>
      </c>
      <c r="J337" t="s">
        <v>247</v>
      </c>
      <c r="K337" t="s">
        <v>74</v>
      </c>
      <c r="L337" t="s">
        <v>74</v>
      </c>
      <c r="M337" t="s">
        <v>77</v>
      </c>
      <c r="N337" t="s">
        <v>261</v>
      </c>
      <c r="O337" t="s">
        <v>74</v>
      </c>
      <c r="P337" t="s">
        <v>74</v>
      </c>
      <c r="Q337" t="s">
        <v>74</v>
      </c>
      <c r="R337" t="s">
        <v>74</v>
      </c>
      <c r="S337" t="s">
        <v>74</v>
      </c>
      <c r="T337" t="s">
        <v>3783</v>
      </c>
      <c r="U337" t="s">
        <v>74</v>
      </c>
      <c r="V337" t="s">
        <v>3784</v>
      </c>
      <c r="W337" t="s">
        <v>74</v>
      </c>
      <c r="X337" t="s">
        <v>74</v>
      </c>
      <c r="Y337" t="s">
        <v>2320</v>
      </c>
      <c r="Z337" t="s">
        <v>74</v>
      </c>
      <c r="AA337" t="s">
        <v>74</v>
      </c>
      <c r="AB337" t="s">
        <v>74</v>
      </c>
      <c r="AC337" t="s">
        <v>74</v>
      </c>
      <c r="AD337" t="s">
        <v>74</v>
      </c>
      <c r="AE337" t="s">
        <v>74</v>
      </c>
      <c r="AF337" t="s">
        <v>74</v>
      </c>
      <c r="AG337">
        <v>0</v>
      </c>
      <c r="AH337">
        <v>84</v>
      </c>
      <c r="AI337">
        <v>86</v>
      </c>
      <c r="AJ337">
        <v>1</v>
      </c>
      <c r="AK337">
        <v>21</v>
      </c>
      <c r="AL337" t="s">
        <v>248</v>
      </c>
      <c r="AM337" t="s">
        <v>249</v>
      </c>
      <c r="AN337" t="s">
        <v>250</v>
      </c>
      <c r="AO337" t="s">
        <v>251</v>
      </c>
      <c r="AP337" t="s">
        <v>74</v>
      </c>
      <c r="AQ337" t="s">
        <v>74</v>
      </c>
      <c r="AR337" t="s">
        <v>252</v>
      </c>
      <c r="AS337" t="s">
        <v>253</v>
      </c>
      <c r="AT337" t="s">
        <v>3770</v>
      </c>
      <c r="AU337">
        <v>1991</v>
      </c>
      <c r="AV337">
        <v>3</v>
      </c>
      <c r="AW337">
        <v>1</v>
      </c>
      <c r="AX337" t="s">
        <v>74</v>
      </c>
      <c r="AY337" t="s">
        <v>74</v>
      </c>
      <c r="AZ337" t="s">
        <v>74</v>
      </c>
      <c r="BA337" t="s">
        <v>74</v>
      </c>
      <c r="BB337">
        <v>3</v>
      </c>
      <c r="BC337">
        <v>11</v>
      </c>
      <c r="BD337" t="s">
        <v>74</v>
      </c>
      <c r="BE337" t="s">
        <v>3785</v>
      </c>
      <c r="BF337" t="str">
        <f>HYPERLINK("http://dx.doi.org/10.1017/S0954102091000032","http://dx.doi.org/10.1017/S0954102091000032")</f>
        <v>http://dx.doi.org/10.1017/S0954102091000032</v>
      </c>
      <c r="BG337" t="s">
        <v>74</v>
      </c>
      <c r="BH337" t="s">
        <v>74</v>
      </c>
      <c r="BI337">
        <v>9</v>
      </c>
      <c r="BJ337" t="s">
        <v>255</v>
      </c>
      <c r="BK337" t="s">
        <v>97</v>
      </c>
      <c r="BL337" t="s">
        <v>256</v>
      </c>
      <c r="BM337" t="s">
        <v>3779</v>
      </c>
      <c r="BN337" t="s">
        <v>74</v>
      </c>
      <c r="BO337" t="s">
        <v>74</v>
      </c>
      <c r="BP337" t="s">
        <v>74</v>
      </c>
      <c r="BQ337" t="s">
        <v>74</v>
      </c>
      <c r="BR337" t="s">
        <v>100</v>
      </c>
      <c r="BS337" t="s">
        <v>3786</v>
      </c>
      <c r="BT337" t="str">
        <f>HYPERLINK("https%3A%2F%2Fwww.webofscience.com%2Fwos%2Fwoscc%2Ffull-record%2FWOS:A1991FB09900002","View Full Record in Web of Science")</f>
        <v>View Full Record in Web of Science</v>
      </c>
    </row>
    <row r="338" spans="1:72" x14ac:dyDescent="0.15">
      <c r="A338" t="s">
        <v>72</v>
      </c>
      <c r="B338" t="s">
        <v>3787</v>
      </c>
      <c r="C338" t="s">
        <v>74</v>
      </c>
      <c r="D338" t="s">
        <v>74</v>
      </c>
      <c r="E338" t="s">
        <v>74</v>
      </c>
      <c r="F338" t="s">
        <v>3787</v>
      </c>
      <c r="G338" t="s">
        <v>74</v>
      </c>
      <c r="H338" t="s">
        <v>74</v>
      </c>
      <c r="I338" t="s">
        <v>3788</v>
      </c>
      <c r="J338" t="s">
        <v>247</v>
      </c>
      <c r="K338" t="s">
        <v>74</v>
      </c>
      <c r="L338" t="s">
        <v>74</v>
      </c>
      <c r="M338" t="s">
        <v>77</v>
      </c>
      <c r="N338" t="s">
        <v>78</v>
      </c>
      <c r="O338" t="s">
        <v>74</v>
      </c>
      <c r="P338" t="s">
        <v>74</v>
      </c>
      <c r="Q338" t="s">
        <v>74</v>
      </c>
      <c r="R338" t="s">
        <v>74</v>
      </c>
      <c r="S338" t="s">
        <v>74</v>
      </c>
      <c r="T338" t="s">
        <v>3789</v>
      </c>
      <c r="U338" t="s">
        <v>74</v>
      </c>
      <c r="V338" t="s">
        <v>3790</v>
      </c>
      <c r="W338" t="s">
        <v>74</v>
      </c>
      <c r="X338" t="s">
        <v>74</v>
      </c>
      <c r="Y338" t="s">
        <v>3791</v>
      </c>
      <c r="Z338" t="s">
        <v>74</v>
      </c>
      <c r="AA338" t="s">
        <v>3792</v>
      </c>
      <c r="AB338" t="s">
        <v>3793</v>
      </c>
      <c r="AC338" t="s">
        <v>74</v>
      </c>
      <c r="AD338" t="s">
        <v>74</v>
      </c>
      <c r="AE338" t="s">
        <v>74</v>
      </c>
      <c r="AF338" t="s">
        <v>74</v>
      </c>
      <c r="AG338">
        <v>0</v>
      </c>
      <c r="AH338">
        <v>38</v>
      </c>
      <c r="AI338">
        <v>44</v>
      </c>
      <c r="AJ338">
        <v>1</v>
      </c>
      <c r="AK338">
        <v>14</v>
      </c>
      <c r="AL338" t="s">
        <v>248</v>
      </c>
      <c r="AM338" t="s">
        <v>249</v>
      </c>
      <c r="AN338" t="s">
        <v>250</v>
      </c>
      <c r="AO338" t="s">
        <v>251</v>
      </c>
      <c r="AP338" t="s">
        <v>74</v>
      </c>
      <c r="AQ338" t="s">
        <v>74</v>
      </c>
      <c r="AR338" t="s">
        <v>252</v>
      </c>
      <c r="AS338" t="s">
        <v>253</v>
      </c>
      <c r="AT338" t="s">
        <v>3770</v>
      </c>
      <c r="AU338">
        <v>1991</v>
      </c>
      <c r="AV338">
        <v>3</v>
      </c>
      <c r="AW338">
        <v>1</v>
      </c>
      <c r="AX338" t="s">
        <v>74</v>
      </c>
      <c r="AY338" t="s">
        <v>74</v>
      </c>
      <c r="AZ338" t="s">
        <v>74</v>
      </c>
      <c r="BA338" t="s">
        <v>74</v>
      </c>
      <c r="BB338">
        <v>13</v>
      </c>
      <c r="BC338">
        <v>18</v>
      </c>
      <c r="BD338" t="s">
        <v>74</v>
      </c>
      <c r="BE338" t="s">
        <v>3794</v>
      </c>
      <c r="BF338" t="str">
        <f>HYPERLINK("http://dx.doi.org/10.1017/S0954102091000044","http://dx.doi.org/10.1017/S0954102091000044")</f>
        <v>http://dx.doi.org/10.1017/S0954102091000044</v>
      </c>
      <c r="BG338" t="s">
        <v>74</v>
      </c>
      <c r="BH338" t="s">
        <v>74</v>
      </c>
      <c r="BI338">
        <v>6</v>
      </c>
      <c r="BJ338" t="s">
        <v>255</v>
      </c>
      <c r="BK338" t="s">
        <v>97</v>
      </c>
      <c r="BL338" t="s">
        <v>256</v>
      </c>
      <c r="BM338" t="s">
        <v>3779</v>
      </c>
      <c r="BN338" t="s">
        <v>74</v>
      </c>
      <c r="BO338" t="s">
        <v>74</v>
      </c>
      <c r="BP338" t="s">
        <v>74</v>
      </c>
      <c r="BQ338" t="s">
        <v>74</v>
      </c>
      <c r="BR338" t="s">
        <v>100</v>
      </c>
      <c r="BS338" t="s">
        <v>3795</v>
      </c>
      <c r="BT338" t="str">
        <f>HYPERLINK("https%3A%2F%2Fwww.webofscience.com%2Fwos%2Fwoscc%2Ffull-record%2FWOS:A1991FB09900003","View Full Record in Web of Science")</f>
        <v>View Full Record in Web of Science</v>
      </c>
    </row>
    <row r="339" spans="1:72" x14ac:dyDescent="0.15">
      <c r="A339" t="s">
        <v>72</v>
      </c>
      <c r="B339" t="s">
        <v>3796</v>
      </c>
      <c r="C339" t="s">
        <v>74</v>
      </c>
      <c r="D339" t="s">
        <v>74</v>
      </c>
      <c r="E339" t="s">
        <v>74</v>
      </c>
      <c r="F339" t="s">
        <v>3796</v>
      </c>
      <c r="G339" t="s">
        <v>74</v>
      </c>
      <c r="H339" t="s">
        <v>74</v>
      </c>
      <c r="I339" t="s">
        <v>3797</v>
      </c>
      <c r="J339" t="s">
        <v>247</v>
      </c>
      <c r="K339" t="s">
        <v>74</v>
      </c>
      <c r="L339" t="s">
        <v>74</v>
      </c>
      <c r="M339" t="s">
        <v>77</v>
      </c>
      <c r="N339" t="s">
        <v>78</v>
      </c>
      <c r="O339" t="s">
        <v>74</v>
      </c>
      <c r="P339" t="s">
        <v>74</v>
      </c>
      <c r="Q339" t="s">
        <v>74</v>
      </c>
      <c r="R339" t="s">
        <v>74</v>
      </c>
      <c r="S339" t="s">
        <v>74</v>
      </c>
      <c r="T339" t="s">
        <v>3798</v>
      </c>
      <c r="U339" t="s">
        <v>74</v>
      </c>
      <c r="V339" t="s">
        <v>3799</v>
      </c>
      <c r="W339" t="s">
        <v>3800</v>
      </c>
      <c r="X339" t="s">
        <v>3801</v>
      </c>
      <c r="Y339" t="s">
        <v>74</v>
      </c>
      <c r="Z339" t="s">
        <v>74</v>
      </c>
      <c r="AA339" t="s">
        <v>74</v>
      </c>
      <c r="AB339" t="s">
        <v>74</v>
      </c>
      <c r="AC339" t="s">
        <v>74</v>
      </c>
      <c r="AD339" t="s">
        <v>74</v>
      </c>
      <c r="AE339" t="s">
        <v>74</v>
      </c>
      <c r="AF339" t="s">
        <v>74</v>
      </c>
      <c r="AG339">
        <v>0</v>
      </c>
      <c r="AH339">
        <v>27</v>
      </c>
      <c r="AI339">
        <v>32</v>
      </c>
      <c r="AJ339">
        <v>0</v>
      </c>
      <c r="AK339">
        <v>18</v>
      </c>
      <c r="AL339" t="s">
        <v>248</v>
      </c>
      <c r="AM339" t="s">
        <v>249</v>
      </c>
      <c r="AN339" t="s">
        <v>250</v>
      </c>
      <c r="AO339" t="s">
        <v>251</v>
      </c>
      <c r="AP339" t="s">
        <v>74</v>
      </c>
      <c r="AQ339" t="s">
        <v>74</v>
      </c>
      <c r="AR339" t="s">
        <v>252</v>
      </c>
      <c r="AS339" t="s">
        <v>253</v>
      </c>
      <c r="AT339" t="s">
        <v>3770</v>
      </c>
      <c r="AU339">
        <v>1991</v>
      </c>
      <c r="AV339">
        <v>3</v>
      </c>
      <c r="AW339">
        <v>1</v>
      </c>
      <c r="AX339" t="s">
        <v>74</v>
      </c>
      <c r="AY339" t="s">
        <v>74</v>
      </c>
      <c r="AZ339" t="s">
        <v>74</v>
      </c>
      <c r="BA339" t="s">
        <v>74</v>
      </c>
      <c r="BB339">
        <v>19</v>
      </c>
      <c r="BC339">
        <v>27</v>
      </c>
      <c r="BD339" t="s">
        <v>74</v>
      </c>
      <c r="BE339" t="s">
        <v>3802</v>
      </c>
      <c r="BF339" t="str">
        <f>HYPERLINK("http://dx.doi.org/10.1017/S0954102091000056","http://dx.doi.org/10.1017/S0954102091000056")</f>
        <v>http://dx.doi.org/10.1017/S0954102091000056</v>
      </c>
      <c r="BG339" t="s">
        <v>74</v>
      </c>
      <c r="BH339" t="s">
        <v>74</v>
      </c>
      <c r="BI339">
        <v>9</v>
      </c>
      <c r="BJ339" t="s">
        <v>255</v>
      </c>
      <c r="BK339" t="s">
        <v>97</v>
      </c>
      <c r="BL339" t="s">
        <v>256</v>
      </c>
      <c r="BM339" t="s">
        <v>3779</v>
      </c>
      <c r="BN339" t="s">
        <v>74</v>
      </c>
      <c r="BO339" t="s">
        <v>74</v>
      </c>
      <c r="BP339" t="s">
        <v>74</v>
      </c>
      <c r="BQ339" t="s">
        <v>74</v>
      </c>
      <c r="BR339" t="s">
        <v>100</v>
      </c>
      <c r="BS339" t="s">
        <v>3803</v>
      </c>
      <c r="BT339" t="str">
        <f>HYPERLINK("https%3A%2F%2Fwww.webofscience.com%2Fwos%2Fwoscc%2Ffull-record%2FWOS:A1991FB09900004","View Full Record in Web of Science")</f>
        <v>View Full Record in Web of Science</v>
      </c>
    </row>
    <row r="340" spans="1:72" x14ac:dyDescent="0.15">
      <c r="A340" t="s">
        <v>72</v>
      </c>
      <c r="B340" t="s">
        <v>3804</v>
      </c>
      <c r="C340" t="s">
        <v>74</v>
      </c>
      <c r="D340" t="s">
        <v>74</v>
      </c>
      <c r="E340" t="s">
        <v>74</v>
      </c>
      <c r="F340" t="s">
        <v>3804</v>
      </c>
      <c r="G340" t="s">
        <v>74</v>
      </c>
      <c r="H340" t="s">
        <v>74</v>
      </c>
      <c r="I340" t="s">
        <v>3805</v>
      </c>
      <c r="J340" t="s">
        <v>247</v>
      </c>
      <c r="K340" t="s">
        <v>74</v>
      </c>
      <c r="L340" t="s">
        <v>74</v>
      </c>
      <c r="M340" t="s">
        <v>77</v>
      </c>
      <c r="N340" t="s">
        <v>78</v>
      </c>
      <c r="O340" t="s">
        <v>74</v>
      </c>
      <c r="P340" t="s">
        <v>74</v>
      </c>
      <c r="Q340" t="s">
        <v>74</v>
      </c>
      <c r="R340" t="s">
        <v>74</v>
      </c>
      <c r="S340" t="s">
        <v>74</v>
      </c>
      <c r="T340" t="s">
        <v>3806</v>
      </c>
      <c r="U340" t="s">
        <v>74</v>
      </c>
      <c r="V340" t="s">
        <v>3807</v>
      </c>
      <c r="W340" t="s">
        <v>74</v>
      </c>
      <c r="X340" t="s">
        <v>74</v>
      </c>
      <c r="Y340" t="s">
        <v>3808</v>
      </c>
      <c r="Z340" t="s">
        <v>74</v>
      </c>
      <c r="AA340" t="s">
        <v>2652</v>
      </c>
      <c r="AB340" t="s">
        <v>74</v>
      </c>
      <c r="AC340" t="s">
        <v>74</v>
      </c>
      <c r="AD340" t="s">
        <v>74</v>
      </c>
      <c r="AE340" t="s">
        <v>74</v>
      </c>
      <c r="AF340" t="s">
        <v>74</v>
      </c>
      <c r="AG340">
        <v>0</v>
      </c>
      <c r="AH340">
        <v>20</v>
      </c>
      <c r="AI340">
        <v>21</v>
      </c>
      <c r="AJ340">
        <v>0</v>
      </c>
      <c r="AK340">
        <v>6</v>
      </c>
      <c r="AL340" t="s">
        <v>248</v>
      </c>
      <c r="AM340" t="s">
        <v>249</v>
      </c>
      <c r="AN340" t="s">
        <v>250</v>
      </c>
      <c r="AO340" t="s">
        <v>251</v>
      </c>
      <c r="AP340" t="s">
        <v>74</v>
      </c>
      <c r="AQ340" t="s">
        <v>74</v>
      </c>
      <c r="AR340" t="s">
        <v>252</v>
      </c>
      <c r="AS340" t="s">
        <v>253</v>
      </c>
      <c r="AT340" t="s">
        <v>3770</v>
      </c>
      <c r="AU340">
        <v>1991</v>
      </c>
      <c r="AV340">
        <v>3</v>
      </c>
      <c r="AW340">
        <v>1</v>
      </c>
      <c r="AX340" t="s">
        <v>74</v>
      </c>
      <c r="AY340" t="s">
        <v>74</v>
      </c>
      <c r="AZ340" t="s">
        <v>74</v>
      </c>
      <c r="BA340" t="s">
        <v>74</v>
      </c>
      <c r="BB340">
        <v>29</v>
      </c>
      <c r="BC340">
        <v>33</v>
      </c>
      <c r="BD340" t="s">
        <v>74</v>
      </c>
      <c r="BE340" t="s">
        <v>3809</v>
      </c>
      <c r="BF340" t="str">
        <f>HYPERLINK("http://dx.doi.org/10.1017/S0954102091000068","http://dx.doi.org/10.1017/S0954102091000068")</f>
        <v>http://dx.doi.org/10.1017/S0954102091000068</v>
      </c>
      <c r="BG340" t="s">
        <v>74</v>
      </c>
      <c r="BH340" t="s">
        <v>74</v>
      </c>
      <c r="BI340">
        <v>5</v>
      </c>
      <c r="BJ340" t="s">
        <v>255</v>
      </c>
      <c r="BK340" t="s">
        <v>97</v>
      </c>
      <c r="BL340" t="s">
        <v>256</v>
      </c>
      <c r="BM340" t="s">
        <v>3779</v>
      </c>
      <c r="BN340" t="s">
        <v>74</v>
      </c>
      <c r="BO340" t="s">
        <v>74</v>
      </c>
      <c r="BP340" t="s">
        <v>74</v>
      </c>
      <c r="BQ340" t="s">
        <v>74</v>
      </c>
      <c r="BR340" t="s">
        <v>100</v>
      </c>
      <c r="BS340" t="s">
        <v>3810</v>
      </c>
      <c r="BT340" t="str">
        <f>HYPERLINK("https%3A%2F%2Fwww.webofscience.com%2Fwos%2Fwoscc%2Ffull-record%2FWOS:A1991FB09900005","View Full Record in Web of Science")</f>
        <v>View Full Record in Web of Science</v>
      </c>
    </row>
    <row r="341" spans="1:72" x14ac:dyDescent="0.15">
      <c r="A341" t="s">
        <v>72</v>
      </c>
      <c r="B341" t="s">
        <v>3811</v>
      </c>
      <c r="C341" t="s">
        <v>74</v>
      </c>
      <c r="D341" t="s">
        <v>74</v>
      </c>
      <c r="E341" t="s">
        <v>74</v>
      </c>
      <c r="F341" t="s">
        <v>3811</v>
      </c>
      <c r="G341" t="s">
        <v>74</v>
      </c>
      <c r="H341" t="s">
        <v>74</v>
      </c>
      <c r="I341" t="s">
        <v>3812</v>
      </c>
      <c r="J341" t="s">
        <v>247</v>
      </c>
      <c r="K341" t="s">
        <v>74</v>
      </c>
      <c r="L341" t="s">
        <v>74</v>
      </c>
      <c r="M341" t="s">
        <v>77</v>
      </c>
      <c r="N341" t="s">
        <v>78</v>
      </c>
      <c r="O341" t="s">
        <v>74</v>
      </c>
      <c r="P341" t="s">
        <v>74</v>
      </c>
      <c r="Q341" t="s">
        <v>74</v>
      </c>
      <c r="R341" t="s">
        <v>74</v>
      </c>
      <c r="S341" t="s">
        <v>74</v>
      </c>
      <c r="T341" t="s">
        <v>3813</v>
      </c>
      <c r="U341" t="s">
        <v>74</v>
      </c>
      <c r="V341" t="s">
        <v>3814</v>
      </c>
      <c r="W341" t="s">
        <v>74</v>
      </c>
      <c r="X341" t="s">
        <v>74</v>
      </c>
      <c r="Y341" t="s">
        <v>3815</v>
      </c>
      <c r="Z341" t="s">
        <v>74</v>
      </c>
      <c r="AA341" t="s">
        <v>74</v>
      </c>
      <c r="AB341" t="s">
        <v>74</v>
      </c>
      <c r="AC341" t="s">
        <v>74</v>
      </c>
      <c r="AD341" t="s">
        <v>74</v>
      </c>
      <c r="AE341" t="s">
        <v>74</v>
      </c>
      <c r="AF341" t="s">
        <v>74</v>
      </c>
      <c r="AG341">
        <v>0</v>
      </c>
      <c r="AH341">
        <v>51</v>
      </c>
      <c r="AI341">
        <v>58</v>
      </c>
      <c r="AJ341">
        <v>1</v>
      </c>
      <c r="AK341">
        <v>10</v>
      </c>
      <c r="AL341" t="s">
        <v>248</v>
      </c>
      <c r="AM341" t="s">
        <v>249</v>
      </c>
      <c r="AN341" t="s">
        <v>250</v>
      </c>
      <c r="AO341" t="s">
        <v>251</v>
      </c>
      <c r="AP341" t="s">
        <v>74</v>
      </c>
      <c r="AQ341" t="s">
        <v>74</v>
      </c>
      <c r="AR341" t="s">
        <v>252</v>
      </c>
      <c r="AS341" t="s">
        <v>253</v>
      </c>
      <c r="AT341" t="s">
        <v>3770</v>
      </c>
      <c r="AU341">
        <v>1991</v>
      </c>
      <c r="AV341">
        <v>3</v>
      </c>
      <c r="AW341">
        <v>1</v>
      </c>
      <c r="AX341" t="s">
        <v>74</v>
      </c>
      <c r="AY341" t="s">
        <v>74</v>
      </c>
      <c r="AZ341" t="s">
        <v>74</v>
      </c>
      <c r="BA341" t="s">
        <v>74</v>
      </c>
      <c r="BB341">
        <v>35</v>
      </c>
      <c r="BC341">
        <v>45</v>
      </c>
      <c r="BD341" t="s">
        <v>74</v>
      </c>
      <c r="BE341" t="s">
        <v>3816</v>
      </c>
      <c r="BF341" t="str">
        <f>HYPERLINK("http://dx.doi.org/10.1017/S095410209100007X","http://dx.doi.org/10.1017/S095410209100007X")</f>
        <v>http://dx.doi.org/10.1017/S095410209100007X</v>
      </c>
      <c r="BG341" t="s">
        <v>74</v>
      </c>
      <c r="BH341" t="s">
        <v>74</v>
      </c>
      <c r="BI341">
        <v>11</v>
      </c>
      <c r="BJ341" t="s">
        <v>255</v>
      </c>
      <c r="BK341" t="s">
        <v>97</v>
      </c>
      <c r="BL341" t="s">
        <v>256</v>
      </c>
      <c r="BM341" t="s">
        <v>3779</v>
      </c>
      <c r="BN341" t="s">
        <v>74</v>
      </c>
      <c r="BO341" t="s">
        <v>74</v>
      </c>
      <c r="BP341" t="s">
        <v>74</v>
      </c>
      <c r="BQ341" t="s">
        <v>74</v>
      </c>
      <c r="BR341" t="s">
        <v>100</v>
      </c>
      <c r="BS341" t="s">
        <v>3817</v>
      </c>
      <c r="BT341" t="str">
        <f>HYPERLINK("https%3A%2F%2Fwww.webofscience.com%2Fwos%2Fwoscc%2Ffull-record%2FWOS:A1991FB09900006","View Full Record in Web of Science")</f>
        <v>View Full Record in Web of Science</v>
      </c>
    </row>
    <row r="342" spans="1:72" x14ac:dyDescent="0.15">
      <c r="A342" t="s">
        <v>72</v>
      </c>
      <c r="B342" t="s">
        <v>3818</v>
      </c>
      <c r="C342" t="s">
        <v>74</v>
      </c>
      <c r="D342" t="s">
        <v>74</v>
      </c>
      <c r="E342" t="s">
        <v>74</v>
      </c>
      <c r="F342" t="s">
        <v>3818</v>
      </c>
      <c r="G342" t="s">
        <v>74</v>
      </c>
      <c r="H342" t="s">
        <v>74</v>
      </c>
      <c r="I342" t="s">
        <v>3819</v>
      </c>
      <c r="J342" t="s">
        <v>247</v>
      </c>
      <c r="K342" t="s">
        <v>74</v>
      </c>
      <c r="L342" t="s">
        <v>74</v>
      </c>
      <c r="M342" t="s">
        <v>77</v>
      </c>
      <c r="N342" t="s">
        <v>78</v>
      </c>
      <c r="O342" t="s">
        <v>74</v>
      </c>
      <c r="P342" t="s">
        <v>74</v>
      </c>
      <c r="Q342" t="s">
        <v>74</v>
      </c>
      <c r="R342" t="s">
        <v>74</v>
      </c>
      <c r="S342" t="s">
        <v>74</v>
      </c>
      <c r="T342" t="s">
        <v>3820</v>
      </c>
      <c r="U342" t="s">
        <v>74</v>
      </c>
      <c r="V342" t="s">
        <v>3821</v>
      </c>
      <c r="W342" t="s">
        <v>74</v>
      </c>
      <c r="X342" t="s">
        <v>74</v>
      </c>
      <c r="Y342" t="s">
        <v>3822</v>
      </c>
      <c r="Z342" t="s">
        <v>74</v>
      </c>
      <c r="AA342" t="s">
        <v>74</v>
      </c>
      <c r="AB342" t="s">
        <v>74</v>
      </c>
      <c r="AC342" t="s">
        <v>74</v>
      </c>
      <c r="AD342" t="s">
        <v>74</v>
      </c>
      <c r="AE342" t="s">
        <v>74</v>
      </c>
      <c r="AF342" t="s">
        <v>74</v>
      </c>
      <c r="AG342">
        <v>0</v>
      </c>
      <c r="AH342">
        <v>10</v>
      </c>
      <c r="AI342">
        <v>10</v>
      </c>
      <c r="AJ342">
        <v>0</v>
      </c>
      <c r="AK342">
        <v>0</v>
      </c>
      <c r="AL342" t="s">
        <v>248</v>
      </c>
      <c r="AM342" t="s">
        <v>249</v>
      </c>
      <c r="AN342" t="s">
        <v>250</v>
      </c>
      <c r="AO342" t="s">
        <v>251</v>
      </c>
      <c r="AP342" t="s">
        <v>74</v>
      </c>
      <c r="AQ342" t="s">
        <v>74</v>
      </c>
      <c r="AR342" t="s">
        <v>252</v>
      </c>
      <c r="AS342" t="s">
        <v>253</v>
      </c>
      <c r="AT342" t="s">
        <v>3770</v>
      </c>
      <c r="AU342">
        <v>1991</v>
      </c>
      <c r="AV342">
        <v>3</v>
      </c>
      <c r="AW342">
        <v>1</v>
      </c>
      <c r="AX342" t="s">
        <v>74</v>
      </c>
      <c r="AY342" t="s">
        <v>74</v>
      </c>
      <c r="AZ342" t="s">
        <v>74</v>
      </c>
      <c r="BA342" t="s">
        <v>74</v>
      </c>
      <c r="BB342">
        <v>47</v>
      </c>
      <c r="BC342">
        <v>51</v>
      </c>
      <c r="BD342" t="s">
        <v>74</v>
      </c>
      <c r="BE342" t="s">
        <v>3823</v>
      </c>
      <c r="BF342" t="str">
        <f>HYPERLINK("http://dx.doi.org/10.1017/S0954102091000081","http://dx.doi.org/10.1017/S0954102091000081")</f>
        <v>http://dx.doi.org/10.1017/S0954102091000081</v>
      </c>
      <c r="BG342" t="s">
        <v>74</v>
      </c>
      <c r="BH342" t="s">
        <v>74</v>
      </c>
      <c r="BI342">
        <v>5</v>
      </c>
      <c r="BJ342" t="s">
        <v>255</v>
      </c>
      <c r="BK342" t="s">
        <v>97</v>
      </c>
      <c r="BL342" t="s">
        <v>256</v>
      </c>
      <c r="BM342" t="s">
        <v>3779</v>
      </c>
      <c r="BN342" t="s">
        <v>74</v>
      </c>
      <c r="BO342" t="s">
        <v>74</v>
      </c>
      <c r="BP342" t="s">
        <v>74</v>
      </c>
      <c r="BQ342" t="s">
        <v>74</v>
      </c>
      <c r="BR342" t="s">
        <v>100</v>
      </c>
      <c r="BS342" t="s">
        <v>3824</v>
      </c>
      <c r="BT342" t="str">
        <f>HYPERLINK("https%3A%2F%2Fwww.webofscience.com%2Fwos%2Fwoscc%2Ffull-record%2FWOS:A1991FB09900007","View Full Record in Web of Science")</f>
        <v>View Full Record in Web of Science</v>
      </c>
    </row>
    <row r="343" spans="1:72" x14ac:dyDescent="0.15">
      <c r="A343" t="s">
        <v>72</v>
      </c>
      <c r="B343" t="s">
        <v>3825</v>
      </c>
      <c r="C343" t="s">
        <v>74</v>
      </c>
      <c r="D343" t="s">
        <v>74</v>
      </c>
      <c r="E343" t="s">
        <v>74</v>
      </c>
      <c r="F343" t="s">
        <v>3825</v>
      </c>
      <c r="G343" t="s">
        <v>74</v>
      </c>
      <c r="H343" t="s">
        <v>74</v>
      </c>
      <c r="I343" t="s">
        <v>3826</v>
      </c>
      <c r="J343" t="s">
        <v>247</v>
      </c>
      <c r="K343" t="s">
        <v>74</v>
      </c>
      <c r="L343" t="s">
        <v>74</v>
      </c>
      <c r="M343" t="s">
        <v>77</v>
      </c>
      <c r="N343" t="s">
        <v>78</v>
      </c>
      <c r="O343" t="s">
        <v>74</v>
      </c>
      <c r="P343" t="s">
        <v>74</v>
      </c>
      <c r="Q343" t="s">
        <v>74</v>
      </c>
      <c r="R343" t="s">
        <v>74</v>
      </c>
      <c r="S343" t="s">
        <v>74</v>
      </c>
      <c r="T343" t="s">
        <v>3827</v>
      </c>
      <c r="U343" t="s">
        <v>74</v>
      </c>
      <c r="V343" t="s">
        <v>3828</v>
      </c>
      <c r="W343" t="s">
        <v>3829</v>
      </c>
      <c r="X343" t="s">
        <v>3830</v>
      </c>
      <c r="Y343" t="s">
        <v>74</v>
      </c>
      <c r="Z343" t="s">
        <v>74</v>
      </c>
      <c r="AA343" t="s">
        <v>74</v>
      </c>
      <c r="AB343" t="s">
        <v>74</v>
      </c>
      <c r="AC343" t="s">
        <v>74</v>
      </c>
      <c r="AD343" t="s">
        <v>74</v>
      </c>
      <c r="AE343" t="s">
        <v>74</v>
      </c>
      <c r="AF343" t="s">
        <v>74</v>
      </c>
      <c r="AG343">
        <v>0</v>
      </c>
      <c r="AH343">
        <v>5</v>
      </c>
      <c r="AI343">
        <v>6</v>
      </c>
      <c r="AJ343">
        <v>0</v>
      </c>
      <c r="AK343">
        <v>0</v>
      </c>
      <c r="AL343" t="s">
        <v>248</v>
      </c>
      <c r="AM343" t="s">
        <v>249</v>
      </c>
      <c r="AN343" t="s">
        <v>250</v>
      </c>
      <c r="AO343" t="s">
        <v>251</v>
      </c>
      <c r="AP343" t="s">
        <v>74</v>
      </c>
      <c r="AQ343" t="s">
        <v>74</v>
      </c>
      <c r="AR343" t="s">
        <v>252</v>
      </c>
      <c r="AS343" t="s">
        <v>253</v>
      </c>
      <c r="AT343" t="s">
        <v>3770</v>
      </c>
      <c r="AU343">
        <v>1991</v>
      </c>
      <c r="AV343">
        <v>3</v>
      </c>
      <c r="AW343">
        <v>1</v>
      </c>
      <c r="AX343" t="s">
        <v>74</v>
      </c>
      <c r="AY343" t="s">
        <v>74</v>
      </c>
      <c r="AZ343" t="s">
        <v>74</v>
      </c>
      <c r="BA343" t="s">
        <v>74</v>
      </c>
      <c r="BB343">
        <v>53</v>
      </c>
      <c r="BC343">
        <v>59</v>
      </c>
      <c r="BD343" t="s">
        <v>74</v>
      </c>
      <c r="BE343" t="s">
        <v>3831</v>
      </c>
      <c r="BF343" t="str">
        <f>HYPERLINK("http://dx.doi.org/10.1017/S0954102091000093","http://dx.doi.org/10.1017/S0954102091000093")</f>
        <v>http://dx.doi.org/10.1017/S0954102091000093</v>
      </c>
      <c r="BG343" t="s">
        <v>74</v>
      </c>
      <c r="BH343" t="s">
        <v>74</v>
      </c>
      <c r="BI343">
        <v>7</v>
      </c>
      <c r="BJ343" t="s">
        <v>255</v>
      </c>
      <c r="BK343" t="s">
        <v>97</v>
      </c>
      <c r="BL343" t="s">
        <v>256</v>
      </c>
      <c r="BM343" t="s">
        <v>3779</v>
      </c>
      <c r="BN343" t="s">
        <v>74</v>
      </c>
      <c r="BO343" t="s">
        <v>74</v>
      </c>
      <c r="BP343" t="s">
        <v>74</v>
      </c>
      <c r="BQ343" t="s">
        <v>74</v>
      </c>
      <c r="BR343" t="s">
        <v>100</v>
      </c>
      <c r="BS343" t="s">
        <v>3832</v>
      </c>
      <c r="BT343" t="str">
        <f>HYPERLINK("https%3A%2F%2Fwww.webofscience.com%2Fwos%2Fwoscc%2Ffull-record%2FWOS:A1991FB09900008","View Full Record in Web of Science")</f>
        <v>View Full Record in Web of Science</v>
      </c>
    </row>
    <row r="344" spans="1:72" x14ac:dyDescent="0.15">
      <c r="A344" t="s">
        <v>72</v>
      </c>
      <c r="B344" t="s">
        <v>3833</v>
      </c>
      <c r="C344" t="s">
        <v>74</v>
      </c>
      <c r="D344" t="s">
        <v>74</v>
      </c>
      <c r="E344" t="s">
        <v>74</v>
      </c>
      <c r="F344" t="s">
        <v>3833</v>
      </c>
      <c r="G344" t="s">
        <v>74</v>
      </c>
      <c r="H344" t="s">
        <v>74</v>
      </c>
      <c r="I344" t="s">
        <v>3834</v>
      </c>
      <c r="J344" t="s">
        <v>247</v>
      </c>
      <c r="K344" t="s">
        <v>74</v>
      </c>
      <c r="L344" t="s">
        <v>74</v>
      </c>
      <c r="M344" t="s">
        <v>77</v>
      </c>
      <c r="N344" t="s">
        <v>78</v>
      </c>
      <c r="O344" t="s">
        <v>74</v>
      </c>
      <c r="P344" t="s">
        <v>74</v>
      </c>
      <c r="Q344" t="s">
        <v>74</v>
      </c>
      <c r="R344" t="s">
        <v>74</v>
      </c>
      <c r="S344" t="s">
        <v>74</v>
      </c>
      <c r="T344" t="s">
        <v>3835</v>
      </c>
      <c r="U344" t="s">
        <v>74</v>
      </c>
      <c r="V344" t="s">
        <v>3836</v>
      </c>
      <c r="W344" t="s">
        <v>74</v>
      </c>
      <c r="X344" t="s">
        <v>74</v>
      </c>
      <c r="Y344" t="s">
        <v>3837</v>
      </c>
      <c r="Z344" t="s">
        <v>74</v>
      </c>
      <c r="AA344" t="s">
        <v>3838</v>
      </c>
      <c r="AB344" t="s">
        <v>74</v>
      </c>
      <c r="AC344" t="s">
        <v>74</v>
      </c>
      <c r="AD344" t="s">
        <v>74</v>
      </c>
      <c r="AE344" t="s">
        <v>74</v>
      </c>
      <c r="AF344" t="s">
        <v>74</v>
      </c>
      <c r="AG344">
        <v>0</v>
      </c>
      <c r="AH344">
        <v>121</v>
      </c>
      <c r="AI344">
        <v>131</v>
      </c>
      <c r="AJ344">
        <v>2</v>
      </c>
      <c r="AK344">
        <v>13</v>
      </c>
      <c r="AL344" t="s">
        <v>248</v>
      </c>
      <c r="AM344" t="s">
        <v>249</v>
      </c>
      <c r="AN344" t="s">
        <v>250</v>
      </c>
      <c r="AO344" t="s">
        <v>251</v>
      </c>
      <c r="AP344" t="s">
        <v>74</v>
      </c>
      <c r="AQ344" t="s">
        <v>74</v>
      </c>
      <c r="AR344" t="s">
        <v>252</v>
      </c>
      <c r="AS344" t="s">
        <v>253</v>
      </c>
      <c r="AT344" t="s">
        <v>3770</v>
      </c>
      <c r="AU344">
        <v>1991</v>
      </c>
      <c r="AV344">
        <v>3</v>
      </c>
      <c r="AW344">
        <v>1</v>
      </c>
      <c r="AX344" t="s">
        <v>74</v>
      </c>
      <c r="AY344" t="s">
        <v>74</v>
      </c>
      <c r="AZ344" t="s">
        <v>74</v>
      </c>
      <c r="BA344" t="s">
        <v>74</v>
      </c>
      <c r="BB344">
        <v>61</v>
      </c>
      <c r="BC344">
        <v>72</v>
      </c>
      <c r="BD344" t="s">
        <v>74</v>
      </c>
      <c r="BE344" t="s">
        <v>3839</v>
      </c>
      <c r="BF344" t="str">
        <f>HYPERLINK("http://dx.doi.org/10.1017/S095410209100010X","http://dx.doi.org/10.1017/S095410209100010X")</f>
        <v>http://dx.doi.org/10.1017/S095410209100010X</v>
      </c>
      <c r="BG344" t="s">
        <v>74</v>
      </c>
      <c r="BH344" t="s">
        <v>74</v>
      </c>
      <c r="BI344">
        <v>12</v>
      </c>
      <c r="BJ344" t="s">
        <v>255</v>
      </c>
      <c r="BK344" t="s">
        <v>97</v>
      </c>
      <c r="BL344" t="s">
        <v>256</v>
      </c>
      <c r="BM344" t="s">
        <v>3779</v>
      </c>
      <c r="BN344" t="s">
        <v>74</v>
      </c>
      <c r="BO344" t="s">
        <v>74</v>
      </c>
      <c r="BP344" t="s">
        <v>74</v>
      </c>
      <c r="BQ344" t="s">
        <v>74</v>
      </c>
      <c r="BR344" t="s">
        <v>100</v>
      </c>
      <c r="BS344" t="s">
        <v>3840</v>
      </c>
      <c r="BT344" t="str">
        <f>HYPERLINK("https%3A%2F%2Fwww.webofscience.com%2Fwos%2Fwoscc%2Ffull-record%2FWOS:A1991FB09900009","View Full Record in Web of Science")</f>
        <v>View Full Record in Web of Science</v>
      </c>
    </row>
    <row r="345" spans="1:72" x14ac:dyDescent="0.15">
      <c r="A345" t="s">
        <v>72</v>
      </c>
      <c r="B345" t="s">
        <v>3841</v>
      </c>
      <c r="C345" t="s">
        <v>74</v>
      </c>
      <c r="D345" t="s">
        <v>74</v>
      </c>
      <c r="E345" t="s">
        <v>74</v>
      </c>
      <c r="F345" t="s">
        <v>3841</v>
      </c>
      <c r="G345" t="s">
        <v>74</v>
      </c>
      <c r="H345" t="s">
        <v>74</v>
      </c>
      <c r="I345" t="s">
        <v>3842</v>
      </c>
      <c r="J345" t="s">
        <v>247</v>
      </c>
      <c r="K345" t="s">
        <v>74</v>
      </c>
      <c r="L345" t="s">
        <v>74</v>
      </c>
      <c r="M345" t="s">
        <v>77</v>
      </c>
      <c r="N345" t="s">
        <v>78</v>
      </c>
      <c r="O345" t="s">
        <v>74</v>
      </c>
      <c r="P345" t="s">
        <v>74</v>
      </c>
      <c r="Q345" t="s">
        <v>74</v>
      </c>
      <c r="R345" t="s">
        <v>74</v>
      </c>
      <c r="S345" t="s">
        <v>74</v>
      </c>
      <c r="T345" t="s">
        <v>3843</v>
      </c>
      <c r="U345" t="s">
        <v>74</v>
      </c>
      <c r="V345" t="s">
        <v>3844</v>
      </c>
      <c r="W345" t="s">
        <v>74</v>
      </c>
      <c r="X345" t="s">
        <v>74</v>
      </c>
      <c r="Y345" t="s">
        <v>3845</v>
      </c>
      <c r="Z345" t="s">
        <v>74</v>
      </c>
      <c r="AA345" t="s">
        <v>74</v>
      </c>
      <c r="AB345" t="s">
        <v>74</v>
      </c>
      <c r="AC345" t="s">
        <v>74</v>
      </c>
      <c r="AD345" t="s">
        <v>74</v>
      </c>
      <c r="AE345" t="s">
        <v>74</v>
      </c>
      <c r="AF345" t="s">
        <v>74</v>
      </c>
      <c r="AG345">
        <v>0</v>
      </c>
      <c r="AH345">
        <v>10</v>
      </c>
      <c r="AI345">
        <v>11</v>
      </c>
      <c r="AJ345">
        <v>0</v>
      </c>
      <c r="AK345">
        <v>2</v>
      </c>
      <c r="AL345" t="s">
        <v>431</v>
      </c>
      <c r="AM345" t="s">
        <v>215</v>
      </c>
      <c r="AN345" t="s">
        <v>3846</v>
      </c>
      <c r="AO345" t="s">
        <v>251</v>
      </c>
      <c r="AP345" t="s">
        <v>74</v>
      </c>
      <c r="AQ345" t="s">
        <v>74</v>
      </c>
      <c r="AR345" t="s">
        <v>252</v>
      </c>
      <c r="AS345" t="s">
        <v>253</v>
      </c>
      <c r="AT345" t="s">
        <v>3770</v>
      </c>
      <c r="AU345">
        <v>1991</v>
      </c>
      <c r="AV345">
        <v>3</v>
      </c>
      <c r="AW345">
        <v>1</v>
      </c>
      <c r="AX345" t="s">
        <v>74</v>
      </c>
      <c r="AY345" t="s">
        <v>74</v>
      </c>
      <c r="AZ345" t="s">
        <v>74</v>
      </c>
      <c r="BA345" t="s">
        <v>74</v>
      </c>
      <c r="BB345">
        <v>73</v>
      </c>
      <c r="BC345">
        <v>86</v>
      </c>
      <c r="BD345" t="s">
        <v>74</v>
      </c>
      <c r="BE345" t="s">
        <v>3847</v>
      </c>
      <c r="BF345" t="str">
        <f>HYPERLINK("http://dx.doi.org/10.1017/S0954102091000111","http://dx.doi.org/10.1017/S0954102091000111")</f>
        <v>http://dx.doi.org/10.1017/S0954102091000111</v>
      </c>
      <c r="BG345" t="s">
        <v>74</v>
      </c>
      <c r="BH345" t="s">
        <v>74</v>
      </c>
      <c r="BI345">
        <v>14</v>
      </c>
      <c r="BJ345" t="s">
        <v>255</v>
      </c>
      <c r="BK345" t="s">
        <v>97</v>
      </c>
      <c r="BL345" t="s">
        <v>256</v>
      </c>
      <c r="BM345" t="s">
        <v>3779</v>
      </c>
      <c r="BN345" t="s">
        <v>74</v>
      </c>
      <c r="BO345" t="s">
        <v>74</v>
      </c>
      <c r="BP345" t="s">
        <v>74</v>
      </c>
      <c r="BQ345" t="s">
        <v>74</v>
      </c>
      <c r="BR345" t="s">
        <v>100</v>
      </c>
      <c r="BS345" t="s">
        <v>3848</v>
      </c>
      <c r="BT345" t="str">
        <f>HYPERLINK("https%3A%2F%2Fwww.webofscience.com%2Fwos%2Fwoscc%2Ffull-record%2FWOS:A1991FB09900010","View Full Record in Web of Science")</f>
        <v>View Full Record in Web of Science</v>
      </c>
    </row>
    <row r="346" spans="1:72" x14ac:dyDescent="0.15">
      <c r="A346" t="s">
        <v>72</v>
      </c>
      <c r="B346" t="s">
        <v>3849</v>
      </c>
      <c r="C346" t="s">
        <v>74</v>
      </c>
      <c r="D346" t="s">
        <v>74</v>
      </c>
      <c r="E346" t="s">
        <v>74</v>
      </c>
      <c r="F346" t="s">
        <v>3849</v>
      </c>
      <c r="G346" t="s">
        <v>74</v>
      </c>
      <c r="H346" t="s">
        <v>74</v>
      </c>
      <c r="I346" t="s">
        <v>3850</v>
      </c>
      <c r="J346" t="s">
        <v>247</v>
      </c>
      <c r="K346" t="s">
        <v>74</v>
      </c>
      <c r="L346" t="s">
        <v>74</v>
      </c>
      <c r="M346" t="s">
        <v>77</v>
      </c>
      <c r="N346" t="s">
        <v>78</v>
      </c>
      <c r="O346" t="s">
        <v>74</v>
      </c>
      <c r="P346" t="s">
        <v>74</v>
      </c>
      <c r="Q346" t="s">
        <v>74</v>
      </c>
      <c r="R346" t="s">
        <v>74</v>
      </c>
      <c r="S346" t="s">
        <v>74</v>
      </c>
      <c r="T346" t="s">
        <v>3851</v>
      </c>
      <c r="U346" t="s">
        <v>74</v>
      </c>
      <c r="V346" t="s">
        <v>3852</v>
      </c>
      <c r="W346" t="s">
        <v>74</v>
      </c>
      <c r="X346" t="s">
        <v>74</v>
      </c>
      <c r="Y346" t="s">
        <v>3853</v>
      </c>
      <c r="Z346" t="s">
        <v>74</v>
      </c>
      <c r="AA346" t="s">
        <v>3854</v>
      </c>
      <c r="AB346" t="s">
        <v>3855</v>
      </c>
      <c r="AC346" t="s">
        <v>74</v>
      </c>
      <c r="AD346" t="s">
        <v>74</v>
      </c>
      <c r="AE346" t="s">
        <v>74</v>
      </c>
      <c r="AF346" t="s">
        <v>74</v>
      </c>
      <c r="AG346">
        <v>0</v>
      </c>
      <c r="AH346">
        <v>24</v>
      </c>
      <c r="AI346">
        <v>26</v>
      </c>
      <c r="AJ346">
        <v>0</v>
      </c>
      <c r="AK346">
        <v>2</v>
      </c>
      <c r="AL346" t="s">
        <v>248</v>
      </c>
      <c r="AM346" t="s">
        <v>249</v>
      </c>
      <c r="AN346" t="s">
        <v>250</v>
      </c>
      <c r="AO346" t="s">
        <v>251</v>
      </c>
      <c r="AP346" t="s">
        <v>74</v>
      </c>
      <c r="AQ346" t="s">
        <v>74</v>
      </c>
      <c r="AR346" t="s">
        <v>252</v>
      </c>
      <c r="AS346" t="s">
        <v>253</v>
      </c>
      <c r="AT346" t="s">
        <v>3770</v>
      </c>
      <c r="AU346">
        <v>1991</v>
      </c>
      <c r="AV346">
        <v>3</v>
      </c>
      <c r="AW346">
        <v>1</v>
      </c>
      <c r="AX346" t="s">
        <v>74</v>
      </c>
      <c r="AY346" t="s">
        <v>74</v>
      </c>
      <c r="AZ346" t="s">
        <v>74</v>
      </c>
      <c r="BA346" t="s">
        <v>74</v>
      </c>
      <c r="BB346">
        <v>87</v>
      </c>
      <c r="BC346">
        <v>95</v>
      </c>
      <c r="BD346" t="s">
        <v>74</v>
      </c>
      <c r="BE346" t="s">
        <v>3856</v>
      </c>
      <c r="BF346" t="str">
        <f>HYPERLINK("http://dx.doi.org/10.1017/S0954102091000123","http://dx.doi.org/10.1017/S0954102091000123")</f>
        <v>http://dx.doi.org/10.1017/S0954102091000123</v>
      </c>
      <c r="BG346" t="s">
        <v>74</v>
      </c>
      <c r="BH346" t="s">
        <v>74</v>
      </c>
      <c r="BI346">
        <v>9</v>
      </c>
      <c r="BJ346" t="s">
        <v>255</v>
      </c>
      <c r="BK346" t="s">
        <v>97</v>
      </c>
      <c r="BL346" t="s">
        <v>256</v>
      </c>
      <c r="BM346" t="s">
        <v>3779</v>
      </c>
      <c r="BN346" t="s">
        <v>74</v>
      </c>
      <c r="BO346" t="s">
        <v>74</v>
      </c>
      <c r="BP346" t="s">
        <v>74</v>
      </c>
      <c r="BQ346" t="s">
        <v>74</v>
      </c>
      <c r="BR346" t="s">
        <v>100</v>
      </c>
      <c r="BS346" t="s">
        <v>3857</v>
      </c>
      <c r="BT346" t="str">
        <f>HYPERLINK("https%3A%2F%2Fwww.webofscience.com%2Fwos%2Fwoscc%2Ffull-record%2FWOS:A1991FB09900011","View Full Record in Web of Science")</f>
        <v>View Full Record in Web of Science</v>
      </c>
    </row>
    <row r="347" spans="1:72" x14ac:dyDescent="0.15">
      <c r="A347" t="s">
        <v>72</v>
      </c>
      <c r="B347" t="s">
        <v>3858</v>
      </c>
      <c r="C347" t="s">
        <v>74</v>
      </c>
      <c r="D347" t="s">
        <v>74</v>
      </c>
      <c r="E347" t="s">
        <v>74</v>
      </c>
      <c r="F347" t="s">
        <v>3858</v>
      </c>
      <c r="G347" t="s">
        <v>74</v>
      </c>
      <c r="H347" t="s">
        <v>74</v>
      </c>
      <c r="I347" t="s">
        <v>3859</v>
      </c>
      <c r="J347" t="s">
        <v>247</v>
      </c>
      <c r="K347" t="s">
        <v>74</v>
      </c>
      <c r="L347" t="s">
        <v>74</v>
      </c>
      <c r="M347" t="s">
        <v>77</v>
      </c>
      <c r="N347" t="s">
        <v>78</v>
      </c>
      <c r="O347" t="s">
        <v>74</v>
      </c>
      <c r="P347" t="s">
        <v>74</v>
      </c>
      <c r="Q347" t="s">
        <v>74</v>
      </c>
      <c r="R347" t="s">
        <v>74</v>
      </c>
      <c r="S347" t="s">
        <v>74</v>
      </c>
      <c r="T347" t="s">
        <v>3860</v>
      </c>
      <c r="U347" t="s">
        <v>74</v>
      </c>
      <c r="V347" t="s">
        <v>3861</v>
      </c>
      <c r="W347" t="s">
        <v>74</v>
      </c>
      <c r="X347" t="s">
        <v>74</v>
      </c>
      <c r="Y347" t="s">
        <v>3862</v>
      </c>
      <c r="Z347" t="s">
        <v>74</v>
      </c>
      <c r="AA347" t="s">
        <v>74</v>
      </c>
      <c r="AB347" t="s">
        <v>74</v>
      </c>
      <c r="AC347" t="s">
        <v>74</v>
      </c>
      <c r="AD347" t="s">
        <v>74</v>
      </c>
      <c r="AE347" t="s">
        <v>74</v>
      </c>
      <c r="AF347" t="s">
        <v>74</v>
      </c>
      <c r="AG347">
        <v>0</v>
      </c>
      <c r="AH347">
        <v>10</v>
      </c>
      <c r="AI347">
        <v>10</v>
      </c>
      <c r="AJ347">
        <v>0</v>
      </c>
      <c r="AK347">
        <v>1</v>
      </c>
      <c r="AL347" t="s">
        <v>248</v>
      </c>
      <c r="AM347" t="s">
        <v>249</v>
      </c>
      <c r="AN347" t="s">
        <v>250</v>
      </c>
      <c r="AO347" t="s">
        <v>251</v>
      </c>
      <c r="AP347" t="s">
        <v>74</v>
      </c>
      <c r="AQ347" t="s">
        <v>74</v>
      </c>
      <c r="AR347" t="s">
        <v>252</v>
      </c>
      <c r="AS347" t="s">
        <v>253</v>
      </c>
      <c r="AT347" t="s">
        <v>3770</v>
      </c>
      <c r="AU347">
        <v>1991</v>
      </c>
      <c r="AV347">
        <v>3</v>
      </c>
      <c r="AW347">
        <v>1</v>
      </c>
      <c r="AX347" t="s">
        <v>74</v>
      </c>
      <c r="AY347" t="s">
        <v>74</v>
      </c>
      <c r="AZ347" t="s">
        <v>74</v>
      </c>
      <c r="BA347" t="s">
        <v>74</v>
      </c>
      <c r="BB347">
        <v>97</v>
      </c>
      <c r="BC347">
        <v>107</v>
      </c>
      <c r="BD347" t="s">
        <v>74</v>
      </c>
      <c r="BE347" t="s">
        <v>3863</v>
      </c>
      <c r="BF347" t="str">
        <f>HYPERLINK("http://dx.doi.org/10.1017/S0954102091000135","http://dx.doi.org/10.1017/S0954102091000135")</f>
        <v>http://dx.doi.org/10.1017/S0954102091000135</v>
      </c>
      <c r="BG347" t="s">
        <v>74</v>
      </c>
      <c r="BH347" t="s">
        <v>74</v>
      </c>
      <c r="BI347">
        <v>11</v>
      </c>
      <c r="BJ347" t="s">
        <v>255</v>
      </c>
      <c r="BK347" t="s">
        <v>97</v>
      </c>
      <c r="BL347" t="s">
        <v>256</v>
      </c>
      <c r="BM347" t="s">
        <v>3779</v>
      </c>
      <c r="BN347" t="s">
        <v>74</v>
      </c>
      <c r="BO347" t="s">
        <v>74</v>
      </c>
      <c r="BP347" t="s">
        <v>74</v>
      </c>
      <c r="BQ347" t="s">
        <v>74</v>
      </c>
      <c r="BR347" t="s">
        <v>100</v>
      </c>
      <c r="BS347" t="s">
        <v>3864</v>
      </c>
      <c r="BT347" t="str">
        <f>HYPERLINK("https%3A%2F%2Fwww.webofscience.com%2Fwos%2Fwoscc%2Ffull-record%2FWOS:A1991FB09900012","View Full Record in Web of Science")</f>
        <v>View Full Record in Web of Science</v>
      </c>
    </row>
    <row r="348" spans="1:72" x14ac:dyDescent="0.15">
      <c r="A348" t="s">
        <v>72</v>
      </c>
      <c r="B348" t="s">
        <v>3865</v>
      </c>
      <c r="C348" t="s">
        <v>74</v>
      </c>
      <c r="D348" t="s">
        <v>74</v>
      </c>
      <c r="E348" t="s">
        <v>74</v>
      </c>
      <c r="F348" t="s">
        <v>3865</v>
      </c>
      <c r="G348" t="s">
        <v>74</v>
      </c>
      <c r="H348" t="s">
        <v>74</v>
      </c>
      <c r="I348" t="s">
        <v>3866</v>
      </c>
      <c r="J348" t="s">
        <v>400</v>
      </c>
      <c r="K348" t="s">
        <v>74</v>
      </c>
      <c r="L348" t="s">
        <v>74</v>
      </c>
      <c r="M348" t="s">
        <v>77</v>
      </c>
      <c r="N348" t="s">
        <v>401</v>
      </c>
      <c r="O348" t="s">
        <v>3867</v>
      </c>
      <c r="P348" t="s">
        <v>3868</v>
      </c>
      <c r="Q348" t="s">
        <v>3869</v>
      </c>
      <c r="R348" t="s">
        <v>74</v>
      </c>
      <c r="S348" t="s">
        <v>3870</v>
      </c>
      <c r="T348" t="s">
        <v>74</v>
      </c>
      <c r="U348" t="s">
        <v>74</v>
      </c>
      <c r="V348" t="s">
        <v>3871</v>
      </c>
      <c r="W348" t="s">
        <v>74</v>
      </c>
      <c r="X348" t="s">
        <v>74</v>
      </c>
      <c r="Y348" t="s">
        <v>3872</v>
      </c>
      <c r="Z348" t="s">
        <v>74</v>
      </c>
      <c r="AA348" t="s">
        <v>74</v>
      </c>
      <c r="AB348" t="s">
        <v>74</v>
      </c>
      <c r="AC348" t="s">
        <v>74</v>
      </c>
      <c r="AD348" t="s">
        <v>74</v>
      </c>
      <c r="AE348" t="s">
        <v>74</v>
      </c>
      <c r="AF348" t="s">
        <v>74</v>
      </c>
      <c r="AG348">
        <v>22</v>
      </c>
      <c r="AH348">
        <v>10</v>
      </c>
      <c r="AI348">
        <v>10</v>
      </c>
      <c r="AJ348">
        <v>0</v>
      </c>
      <c r="AK348">
        <v>3</v>
      </c>
      <c r="AL348" t="s">
        <v>409</v>
      </c>
      <c r="AM348" t="s">
        <v>410</v>
      </c>
      <c r="AN348" t="s">
        <v>411</v>
      </c>
      <c r="AO348" t="s">
        <v>412</v>
      </c>
      <c r="AP348" t="s">
        <v>74</v>
      </c>
      <c r="AQ348" t="s">
        <v>74</v>
      </c>
      <c r="AR348" t="s">
        <v>413</v>
      </c>
      <c r="AS348" t="s">
        <v>414</v>
      </c>
      <c r="AT348" t="s">
        <v>3770</v>
      </c>
      <c r="AU348">
        <v>1991</v>
      </c>
      <c r="AV348">
        <v>48</v>
      </c>
      <c r="AW348">
        <v>2</v>
      </c>
      <c r="AX348" t="s">
        <v>74</v>
      </c>
      <c r="AY348" t="s">
        <v>74</v>
      </c>
      <c r="AZ348" t="s">
        <v>74</v>
      </c>
      <c r="BA348" t="s">
        <v>74</v>
      </c>
      <c r="BB348">
        <v>358</v>
      </c>
      <c r="BC348">
        <v>368</v>
      </c>
      <c r="BD348" t="s">
        <v>74</v>
      </c>
      <c r="BE348" t="s">
        <v>74</v>
      </c>
      <c r="BF348" t="s">
        <v>74</v>
      </c>
      <c r="BG348" t="s">
        <v>74</v>
      </c>
      <c r="BH348" t="s">
        <v>74</v>
      </c>
      <c r="BI348">
        <v>11</v>
      </c>
      <c r="BJ348" t="s">
        <v>416</v>
      </c>
      <c r="BK348" t="s">
        <v>417</v>
      </c>
      <c r="BL348" t="s">
        <v>416</v>
      </c>
      <c r="BM348" t="s">
        <v>3873</v>
      </c>
      <c r="BN348" t="s">
        <v>74</v>
      </c>
      <c r="BO348" t="s">
        <v>74</v>
      </c>
      <c r="BP348" t="s">
        <v>74</v>
      </c>
      <c r="BQ348" t="s">
        <v>74</v>
      </c>
      <c r="BR348" t="s">
        <v>100</v>
      </c>
      <c r="BS348" t="s">
        <v>3874</v>
      </c>
      <c r="BT348" t="str">
        <f>HYPERLINK("https%3A%2F%2Fwww.webofscience.com%2Fwos%2Fwoscc%2Ffull-record%2FWOS:A1991FZ25700022","View Full Record in Web of Science")</f>
        <v>View Full Record in Web of Science</v>
      </c>
    </row>
    <row r="349" spans="1:72" x14ac:dyDescent="0.15">
      <c r="A349" t="s">
        <v>72</v>
      </c>
      <c r="B349" t="s">
        <v>3875</v>
      </c>
      <c r="C349" t="s">
        <v>74</v>
      </c>
      <c r="D349" t="s">
        <v>74</v>
      </c>
      <c r="E349" t="s">
        <v>74</v>
      </c>
      <c r="F349" t="s">
        <v>3875</v>
      </c>
      <c r="G349" t="s">
        <v>74</v>
      </c>
      <c r="H349" t="s">
        <v>74</v>
      </c>
      <c r="I349" t="s">
        <v>3876</v>
      </c>
      <c r="J349" t="s">
        <v>2647</v>
      </c>
      <c r="K349" t="s">
        <v>74</v>
      </c>
      <c r="L349" t="s">
        <v>74</v>
      </c>
      <c r="M349" t="s">
        <v>77</v>
      </c>
      <c r="N349" t="s">
        <v>78</v>
      </c>
      <c r="O349" t="s">
        <v>74</v>
      </c>
      <c r="P349" t="s">
        <v>74</v>
      </c>
      <c r="Q349" t="s">
        <v>74</v>
      </c>
      <c r="R349" t="s">
        <v>74</v>
      </c>
      <c r="S349" t="s">
        <v>74</v>
      </c>
      <c r="T349" t="s">
        <v>74</v>
      </c>
      <c r="U349" t="s">
        <v>3877</v>
      </c>
      <c r="V349" t="s">
        <v>3878</v>
      </c>
      <c r="W349" t="s">
        <v>3879</v>
      </c>
      <c r="X349" t="s">
        <v>3880</v>
      </c>
      <c r="Y349" t="s">
        <v>74</v>
      </c>
      <c r="Z349" t="s">
        <v>74</v>
      </c>
      <c r="AA349" t="s">
        <v>74</v>
      </c>
      <c r="AB349" t="s">
        <v>74</v>
      </c>
      <c r="AC349" t="s">
        <v>74</v>
      </c>
      <c r="AD349" t="s">
        <v>74</v>
      </c>
      <c r="AE349" t="s">
        <v>74</v>
      </c>
      <c r="AF349" t="s">
        <v>74</v>
      </c>
      <c r="AG349">
        <v>49</v>
      </c>
      <c r="AH349">
        <v>77</v>
      </c>
      <c r="AI349">
        <v>92</v>
      </c>
      <c r="AJ349">
        <v>2</v>
      </c>
      <c r="AK349">
        <v>32</v>
      </c>
      <c r="AL349" t="s">
        <v>1000</v>
      </c>
      <c r="AM349" t="s">
        <v>1001</v>
      </c>
      <c r="AN349" t="s">
        <v>1002</v>
      </c>
      <c r="AO349" t="s">
        <v>2637</v>
      </c>
      <c r="AP349" t="s">
        <v>74</v>
      </c>
      <c r="AQ349" t="s">
        <v>74</v>
      </c>
      <c r="AR349" t="s">
        <v>2639</v>
      </c>
      <c r="AS349" t="s">
        <v>2653</v>
      </c>
      <c r="AT349" t="s">
        <v>3770</v>
      </c>
      <c r="AU349">
        <v>1991</v>
      </c>
      <c r="AV349">
        <v>69</v>
      </c>
      <c r="AW349">
        <v>3</v>
      </c>
      <c r="AX349" t="s">
        <v>74</v>
      </c>
      <c r="AY349" t="s">
        <v>74</v>
      </c>
      <c r="AZ349" t="s">
        <v>74</v>
      </c>
      <c r="BA349" t="s">
        <v>74</v>
      </c>
      <c r="BB349">
        <v>583</v>
      </c>
      <c r="BC349">
        <v>594</v>
      </c>
      <c r="BD349" t="s">
        <v>74</v>
      </c>
      <c r="BE349" t="s">
        <v>3881</v>
      </c>
      <c r="BF349" t="str">
        <f>HYPERLINK("http://dx.doi.org/10.1139/z91-088","http://dx.doi.org/10.1139/z91-088")</f>
        <v>http://dx.doi.org/10.1139/z91-088</v>
      </c>
      <c r="BG349" t="s">
        <v>74</v>
      </c>
      <c r="BH349" t="s">
        <v>74</v>
      </c>
      <c r="BI349">
        <v>12</v>
      </c>
      <c r="BJ349" t="s">
        <v>677</v>
      </c>
      <c r="BK349" t="s">
        <v>97</v>
      </c>
      <c r="BL349" t="s">
        <v>677</v>
      </c>
      <c r="BM349" t="s">
        <v>3882</v>
      </c>
      <c r="BN349" t="s">
        <v>74</v>
      </c>
      <c r="BO349" t="s">
        <v>74</v>
      </c>
      <c r="BP349" t="s">
        <v>74</v>
      </c>
      <c r="BQ349" t="s">
        <v>74</v>
      </c>
      <c r="BR349" t="s">
        <v>100</v>
      </c>
      <c r="BS349" t="s">
        <v>3883</v>
      </c>
      <c r="BT349" t="str">
        <f>HYPERLINK("https%3A%2F%2Fwww.webofscience.com%2Fwos%2Fwoscc%2Ffull-record%2FWOS:A1991FJ47300008","View Full Record in Web of Science")</f>
        <v>View Full Record in Web of Science</v>
      </c>
    </row>
    <row r="350" spans="1:72" x14ac:dyDescent="0.15">
      <c r="A350" t="s">
        <v>72</v>
      </c>
      <c r="B350" t="s">
        <v>3884</v>
      </c>
      <c r="C350" t="s">
        <v>74</v>
      </c>
      <c r="D350" t="s">
        <v>74</v>
      </c>
      <c r="E350" t="s">
        <v>74</v>
      </c>
      <c r="F350" t="s">
        <v>3884</v>
      </c>
      <c r="G350" t="s">
        <v>74</v>
      </c>
      <c r="H350" t="s">
        <v>74</v>
      </c>
      <c r="I350" t="s">
        <v>3885</v>
      </c>
      <c r="J350" t="s">
        <v>3886</v>
      </c>
      <c r="K350" t="s">
        <v>74</v>
      </c>
      <c r="L350" t="s">
        <v>74</v>
      </c>
      <c r="M350" t="s">
        <v>77</v>
      </c>
      <c r="N350" t="s">
        <v>78</v>
      </c>
      <c r="O350" t="s">
        <v>74</v>
      </c>
      <c r="P350" t="s">
        <v>74</v>
      </c>
      <c r="Q350" t="s">
        <v>74</v>
      </c>
      <c r="R350" t="s">
        <v>74</v>
      </c>
      <c r="S350" t="s">
        <v>74</v>
      </c>
      <c r="T350" t="s">
        <v>74</v>
      </c>
      <c r="U350" t="s">
        <v>74</v>
      </c>
      <c r="V350" t="s">
        <v>74</v>
      </c>
      <c r="W350" t="s">
        <v>74</v>
      </c>
      <c r="X350" t="s">
        <v>74</v>
      </c>
      <c r="Y350" t="s">
        <v>3887</v>
      </c>
      <c r="Z350" t="s">
        <v>74</v>
      </c>
      <c r="AA350" t="s">
        <v>74</v>
      </c>
      <c r="AB350" t="s">
        <v>74</v>
      </c>
      <c r="AC350" t="s">
        <v>74</v>
      </c>
      <c r="AD350" t="s">
        <v>74</v>
      </c>
      <c r="AE350" t="s">
        <v>74</v>
      </c>
      <c r="AF350" t="s">
        <v>74</v>
      </c>
      <c r="AG350">
        <v>15</v>
      </c>
      <c r="AH350">
        <v>4</v>
      </c>
      <c r="AI350">
        <v>5</v>
      </c>
      <c r="AJ350">
        <v>0</v>
      </c>
      <c r="AK350">
        <v>1</v>
      </c>
      <c r="AL350" t="s">
        <v>3888</v>
      </c>
      <c r="AM350" t="s">
        <v>3889</v>
      </c>
      <c r="AN350" t="s">
        <v>3890</v>
      </c>
      <c r="AO350" t="s">
        <v>3891</v>
      </c>
      <c r="AP350" t="s">
        <v>74</v>
      </c>
      <c r="AQ350" t="s">
        <v>74</v>
      </c>
      <c r="AR350" t="s">
        <v>3886</v>
      </c>
      <c r="AS350" t="s">
        <v>3892</v>
      </c>
      <c r="AT350" t="s">
        <v>3893</v>
      </c>
      <c r="AU350">
        <v>1991</v>
      </c>
      <c r="AV350">
        <v>53</v>
      </c>
      <c r="AW350">
        <v>3</v>
      </c>
      <c r="AX350" t="s">
        <v>74</v>
      </c>
      <c r="AY350" t="s">
        <v>74</v>
      </c>
      <c r="AZ350" t="s">
        <v>74</v>
      </c>
      <c r="BA350" t="s">
        <v>74</v>
      </c>
      <c r="BB350">
        <v>30</v>
      </c>
      <c r="BC350">
        <v>38</v>
      </c>
      <c r="BD350" t="s">
        <v>74</v>
      </c>
      <c r="BE350" t="s">
        <v>74</v>
      </c>
      <c r="BF350" t="s">
        <v>74</v>
      </c>
      <c r="BG350" t="s">
        <v>74</v>
      </c>
      <c r="BH350" t="s">
        <v>74</v>
      </c>
      <c r="BI350">
        <v>9</v>
      </c>
      <c r="BJ350" t="s">
        <v>3894</v>
      </c>
      <c r="BK350" t="s">
        <v>660</v>
      </c>
      <c r="BL350" t="s">
        <v>3894</v>
      </c>
      <c r="BM350" t="s">
        <v>3895</v>
      </c>
      <c r="BN350" t="s">
        <v>74</v>
      </c>
      <c r="BO350" t="s">
        <v>74</v>
      </c>
      <c r="BP350" t="s">
        <v>74</v>
      </c>
      <c r="BQ350" t="s">
        <v>74</v>
      </c>
      <c r="BR350" t="s">
        <v>100</v>
      </c>
      <c r="BS350" t="s">
        <v>3896</v>
      </c>
      <c r="BT350" t="str">
        <f>HYPERLINK("https%3A%2F%2Fwww.webofscience.com%2Fwos%2Fwoscc%2Ffull-record%2FWOS:A1991GQ03800003","View Full Record in Web of Science")</f>
        <v>View Full Record in Web of Science</v>
      </c>
    </row>
    <row r="351" spans="1:72" x14ac:dyDescent="0.15">
      <c r="A351" t="s">
        <v>72</v>
      </c>
      <c r="B351" t="s">
        <v>3897</v>
      </c>
      <c r="C351" t="s">
        <v>74</v>
      </c>
      <c r="D351" t="s">
        <v>74</v>
      </c>
      <c r="E351" t="s">
        <v>74</v>
      </c>
      <c r="F351" t="s">
        <v>3897</v>
      </c>
      <c r="G351" t="s">
        <v>74</v>
      </c>
      <c r="H351" t="s">
        <v>74</v>
      </c>
      <c r="I351" t="s">
        <v>3898</v>
      </c>
      <c r="J351" t="s">
        <v>3899</v>
      </c>
      <c r="K351" t="s">
        <v>74</v>
      </c>
      <c r="L351" t="s">
        <v>74</v>
      </c>
      <c r="M351" t="s">
        <v>77</v>
      </c>
      <c r="N351" t="s">
        <v>78</v>
      </c>
      <c r="O351" t="s">
        <v>74</v>
      </c>
      <c r="P351" t="s">
        <v>74</v>
      </c>
      <c r="Q351" t="s">
        <v>74</v>
      </c>
      <c r="R351" t="s">
        <v>74</v>
      </c>
      <c r="S351" t="s">
        <v>74</v>
      </c>
      <c r="T351" t="s">
        <v>74</v>
      </c>
      <c r="U351" t="s">
        <v>3900</v>
      </c>
      <c r="V351" t="s">
        <v>74</v>
      </c>
      <c r="W351" t="s">
        <v>74</v>
      </c>
      <c r="X351" t="s">
        <v>74</v>
      </c>
      <c r="Y351" t="s">
        <v>74</v>
      </c>
      <c r="Z351" t="s">
        <v>74</v>
      </c>
      <c r="AA351" t="s">
        <v>74</v>
      </c>
      <c r="AB351" t="s">
        <v>74</v>
      </c>
      <c r="AC351" t="s">
        <v>74</v>
      </c>
      <c r="AD351" t="s">
        <v>74</v>
      </c>
      <c r="AE351" t="s">
        <v>74</v>
      </c>
      <c r="AF351" t="s">
        <v>74</v>
      </c>
      <c r="AG351">
        <v>126</v>
      </c>
      <c r="AH351">
        <v>6</v>
      </c>
      <c r="AI351">
        <v>7</v>
      </c>
      <c r="AJ351">
        <v>1</v>
      </c>
      <c r="AK351">
        <v>2</v>
      </c>
      <c r="AL351" t="s">
        <v>3899</v>
      </c>
      <c r="AM351" t="s">
        <v>2764</v>
      </c>
      <c r="AN351" t="s">
        <v>3901</v>
      </c>
      <c r="AO351" t="s">
        <v>3902</v>
      </c>
      <c r="AP351" t="s">
        <v>74</v>
      </c>
      <c r="AQ351" t="s">
        <v>74</v>
      </c>
      <c r="AR351" t="s">
        <v>3903</v>
      </c>
      <c r="AS351" t="s">
        <v>3904</v>
      </c>
      <c r="AT351" t="s">
        <v>3770</v>
      </c>
      <c r="AU351">
        <v>1991</v>
      </c>
      <c r="AV351">
        <v>76</v>
      </c>
      <c r="AW351">
        <v>3</v>
      </c>
      <c r="AX351" t="s">
        <v>74</v>
      </c>
      <c r="AY351" t="s">
        <v>74</v>
      </c>
      <c r="AZ351" t="s">
        <v>74</v>
      </c>
      <c r="BA351" t="s">
        <v>74</v>
      </c>
      <c r="BB351">
        <v>722</v>
      </c>
      <c r="BC351">
        <v>768</v>
      </c>
      <c r="BD351" t="s">
        <v>74</v>
      </c>
      <c r="BE351" t="s">
        <v>74</v>
      </c>
      <c r="BF351" t="s">
        <v>74</v>
      </c>
      <c r="BG351" t="s">
        <v>74</v>
      </c>
      <c r="BH351" t="s">
        <v>74</v>
      </c>
      <c r="BI351">
        <v>47</v>
      </c>
      <c r="BJ351" t="s">
        <v>3905</v>
      </c>
      <c r="BK351" t="s">
        <v>590</v>
      </c>
      <c r="BL351" t="s">
        <v>1534</v>
      </c>
      <c r="BM351" t="s">
        <v>3906</v>
      </c>
      <c r="BN351" t="s">
        <v>74</v>
      </c>
      <c r="BO351" t="s">
        <v>74</v>
      </c>
      <c r="BP351" t="s">
        <v>74</v>
      </c>
      <c r="BQ351" t="s">
        <v>74</v>
      </c>
      <c r="BR351" t="s">
        <v>100</v>
      </c>
      <c r="BS351" t="s">
        <v>3907</v>
      </c>
      <c r="BT351" t="str">
        <f>HYPERLINK("https%3A%2F%2Fwww.webofscience.com%2Fwos%2Fwoscc%2Ffull-record%2FWOS:A1991FE18800004","View Full Record in Web of Science")</f>
        <v>View Full Record in Web of Science</v>
      </c>
    </row>
    <row r="352" spans="1:72" x14ac:dyDescent="0.15">
      <c r="A352" t="s">
        <v>72</v>
      </c>
      <c r="B352" t="s">
        <v>3908</v>
      </c>
      <c r="C352" t="s">
        <v>74</v>
      </c>
      <c r="D352" t="s">
        <v>74</v>
      </c>
      <c r="E352" t="s">
        <v>74</v>
      </c>
      <c r="F352" t="s">
        <v>3908</v>
      </c>
      <c r="G352" t="s">
        <v>74</v>
      </c>
      <c r="H352" t="s">
        <v>74</v>
      </c>
      <c r="I352" t="s">
        <v>3909</v>
      </c>
      <c r="J352" t="s">
        <v>3910</v>
      </c>
      <c r="K352" t="s">
        <v>74</v>
      </c>
      <c r="L352" t="s">
        <v>74</v>
      </c>
      <c r="M352" t="s">
        <v>77</v>
      </c>
      <c r="N352" t="s">
        <v>78</v>
      </c>
      <c r="O352" t="s">
        <v>74</v>
      </c>
      <c r="P352" t="s">
        <v>74</v>
      </c>
      <c r="Q352" t="s">
        <v>74</v>
      </c>
      <c r="R352" t="s">
        <v>74</v>
      </c>
      <c r="S352" t="s">
        <v>74</v>
      </c>
      <c r="T352" t="s">
        <v>3911</v>
      </c>
      <c r="U352" t="s">
        <v>3912</v>
      </c>
      <c r="V352" t="s">
        <v>3913</v>
      </c>
      <c r="W352" t="s">
        <v>3914</v>
      </c>
      <c r="X352" t="s">
        <v>3915</v>
      </c>
      <c r="Y352" t="s">
        <v>3916</v>
      </c>
      <c r="Z352" t="s">
        <v>74</v>
      </c>
      <c r="AA352" t="s">
        <v>3917</v>
      </c>
      <c r="AB352" t="s">
        <v>3918</v>
      </c>
      <c r="AC352" t="s">
        <v>74</v>
      </c>
      <c r="AD352" t="s">
        <v>74</v>
      </c>
      <c r="AE352" t="s">
        <v>74</v>
      </c>
      <c r="AF352" t="s">
        <v>74</v>
      </c>
      <c r="AG352">
        <v>16</v>
      </c>
      <c r="AH352">
        <v>66</v>
      </c>
      <c r="AI352">
        <v>72</v>
      </c>
      <c r="AJ352">
        <v>0</v>
      </c>
      <c r="AK352">
        <v>15</v>
      </c>
      <c r="AL352" t="s">
        <v>3919</v>
      </c>
      <c r="AM352" t="s">
        <v>1679</v>
      </c>
      <c r="AN352" t="s">
        <v>3920</v>
      </c>
      <c r="AO352" t="s">
        <v>3921</v>
      </c>
      <c r="AP352" t="s">
        <v>74</v>
      </c>
      <c r="AQ352" t="s">
        <v>74</v>
      </c>
      <c r="AR352" t="s">
        <v>3922</v>
      </c>
      <c r="AS352" t="s">
        <v>3923</v>
      </c>
      <c r="AT352" t="s">
        <v>3924</v>
      </c>
      <c r="AU352">
        <v>1991</v>
      </c>
      <c r="AV352">
        <v>12</v>
      </c>
      <c r="AW352">
        <v>2</v>
      </c>
      <c r="AX352" t="s">
        <v>74</v>
      </c>
      <c r="AY352" t="s">
        <v>74</v>
      </c>
      <c r="AZ352" t="s">
        <v>74</v>
      </c>
      <c r="BA352" t="s">
        <v>74</v>
      </c>
      <c r="BB352">
        <v>93</v>
      </c>
      <c r="BC352">
        <v>106</v>
      </c>
      <c r="BD352" t="s">
        <v>74</v>
      </c>
      <c r="BE352" t="s">
        <v>74</v>
      </c>
      <c r="BF352" t="s">
        <v>74</v>
      </c>
      <c r="BG352" t="s">
        <v>74</v>
      </c>
      <c r="BH352" t="s">
        <v>74</v>
      </c>
      <c r="BI352">
        <v>14</v>
      </c>
      <c r="BJ352" t="s">
        <v>3925</v>
      </c>
      <c r="BK352" t="s">
        <v>97</v>
      </c>
      <c r="BL352" t="s">
        <v>3926</v>
      </c>
      <c r="BM352" t="s">
        <v>3927</v>
      </c>
      <c r="BN352" t="s">
        <v>74</v>
      </c>
      <c r="BO352" t="s">
        <v>74</v>
      </c>
      <c r="BP352" t="s">
        <v>74</v>
      </c>
      <c r="BQ352" t="s">
        <v>74</v>
      </c>
      <c r="BR352" t="s">
        <v>100</v>
      </c>
      <c r="BS352" t="s">
        <v>3928</v>
      </c>
      <c r="BT352" t="str">
        <f>HYPERLINK("https%3A%2F%2Fwww.webofscience.com%2Fwos%2Fwoscc%2Ffull-record%2FWOS:A1991FF40100004","View Full Record in Web of Science")</f>
        <v>View Full Record in Web of Science</v>
      </c>
    </row>
    <row r="353" spans="1:72" x14ac:dyDescent="0.15">
      <c r="A353" t="s">
        <v>72</v>
      </c>
      <c r="B353" t="s">
        <v>3929</v>
      </c>
      <c r="C353" t="s">
        <v>74</v>
      </c>
      <c r="D353" t="s">
        <v>74</v>
      </c>
      <c r="E353" t="s">
        <v>74</v>
      </c>
      <c r="F353" t="s">
        <v>3929</v>
      </c>
      <c r="G353" t="s">
        <v>74</v>
      </c>
      <c r="H353" t="s">
        <v>74</v>
      </c>
      <c r="I353" t="s">
        <v>3930</v>
      </c>
      <c r="J353" t="s">
        <v>3931</v>
      </c>
      <c r="K353" t="s">
        <v>74</v>
      </c>
      <c r="L353" t="s">
        <v>74</v>
      </c>
      <c r="M353" t="s">
        <v>77</v>
      </c>
      <c r="N353" t="s">
        <v>78</v>
      </c>
      <c r="O353" t="s">
        <v>74</v>
      </c>
      <c r="P353" t="s">
        <v>74</v>
      </c>
      <c r="Q353" t="s">
        <v>74</v>
      </c>
      <c r="R353" t="s">
        <v>74</v>
      </c>
      <c r="S353" t="s">
        <v>74</v>
      </c>
      <c r="T353" t="s">
        <v>74</v>
      </c>
      <c r="U353" t="s">
        <v>3932</v>
      </c>
      <c r="V353" t="s">
        <v>74</v>
      </c>
      <c r="W353" t="s">
        <v>3933</v>
      </c>
      <c r="X353" t="s">
        <v>3934</v>
      </c>
      <c r="Y353" t="s">
        <v>74</v>
      </c>
      <c r="Z353" t="s">
        <v>74</v>
      </c>
      <c r="AA353" t="s">
        <v>3935</v>
      </c>
      <c r="AB353" t="s">
        <v>3936</v>
      </c>
      <c r="AC353" t="s">
        <v>74</v>
      </c>
      <c r="AD353" t="s">
        <v>74</v>
      </c>
      <c r="AE353" t="s">
        <v>74</v>
      </c>
      <c r="AF353" t="s">
        <v>74</v>
      </c>
      <c r="AG353">
        <v>73</v>
      </c>
      <c r="AH353">
        <v>0</v>
      </c>
      <c r="AI353">
        <v>0</v>
      </c>
      <c r="AJ353">
        <v>0</v>
      </c>
      <c r="AK353">
        <v>1</v>
      </c>
      <c r="AL353" t="s">
        <v>3937</v>
      </c>
      <c r="AM353" t="s">
        <v>3938</v>
      </c>
      <c r="AN353" t="s">
        <v>3939</v>
      </c>
      <c r="AO353" t="s">
        <v>3940</v>
      </c>
      <c r="AP353" t="s">
        <v>74</v>
      </c>
      <c r="AQ353" t="s">
        <v>74</v>
      </c>
      <c r="AR353" t="s">
        <v>3941</v>
      </c>
      <c r="AS353" t="s">
        <v>3942</v>
      </c>
      <c r="AT353" t="s">
        <v>3924</v>
      </c>
      <c r="AU353">
        <v>1991</v>
      </c>
      <c r="AV353">
        <v>11</v>
      </c>
      <c r="AW353">
        <v>2</v>
      </c>
      <c r="AX353" t="s">
        <v>74</v>
      </c>
      <c r="AY353" t="s">
        <v>74</v>
      </c>
      <c r="AZ353" t="s">
        <v>74</v>
      </c>
      <c r="BA353" t="s">
        <v>74</v>
      </c>
      <c r="BB353">
        <v>19</v>
      </c>
      <c r="BC353">
        <v>22</v>
      </c>
      <c r="BD353" t="s">
        <v>74</v>
      </c>
      <c r="BE353" t="s">
        <v>74</v>
      </c>
      <c r="BF353" t="s">
        <v>74</v>
      </c>
      <c r="BG353" t="s">
        <v>74</v>
      </c>
      <c r="BH353" t="s">
        <v>74</v>
      </c>
      <c r="BI353">
        <v>4</v>
      </c>
      <c r="BJ353" t="s">
        <v>3943</v>
      </c>
      <c r="BK353" t="s">
        <v>97</v>
      </c>
      <c r="BL353" t="s">
        <v>3943</v>
      </c>
      <c r="BM353" t="s">
        <v>3944</v>
      </c>
      <c r="BN353" t="s">
        <v>74</v>
      </c>
      <c r="BO353" t="s">
        <v>74</v>
      </c>
      <c r="BP353" t="s">
        <v>74</v>
      </c>
      <c r="BQ353" t="s">
        <v>74</v>
      </c>
      <c r="BR353" t="s">
        <v>100</v>
      </c>
      <c r="BS353" t="s">
        <v>3945</v>
      </c>
      <c r="BT353" t="str">
        <f>HYPERLINK("https%3A%2F%2Fwww.webofscience.com%2Fwos%2Fwoscc%2Ffull-record%2FWOS:A1991FW59100007","View Full Record in Web of Science")</f>
        <v>View Full Record in Web of Science</v>
      </c>
    </row>
    <row r="354" spans="1:72" x14ac:dyDescent="0.15">
      <c r="A354" t="s">
        <v>72</v>
      </c>
      <c r="B354" t="s">
        <v>3946</v>
      </c>
      <c r="C354" t="s">
        <v>74</v>
      </c>
      <c r="D354" t="s">
        <v>74</v>
      </c>
      <c r="E354" t="s">
        <v>74</v>
      </c>
      <c r="F354" t="s">
        <v>3946</v>
      </c>
      <c r="G354" t="s">
        <v>74</v>
      </c>
      <c r="H354" t="s">
        <v>74</v>
      </c>
      <c r="I354" t="s">
        <v>3947</v>
      </c>
      <c r="J354" t="s">
        <v>457</v>
      </c>
      <c r="K354" t="s">
        <v>74</v>
      </c>
      <c r="L354" t="s">
        <v>74</v>
      </c>
      <c r="M354" t="s">
        <v>77</v>
      </c>
      <c r="N354" t="s">
        <v>78</v>
      </c>
      <c r="O354" t="s">
        <v>74</v>
      </c>
      <c r="P354" t="s">
        <v>74</v>
      </c>
      <c r="Q354" t="s">
        <v>74</v>
      </c>
      <c r="R354" t="s">
        <v>74</v>
      </c>
      <c r="S354" t="s">
        <v>74</v>
      </c>
      <c r="T354" t="s">
        <v>74</v>
      </c>
      <c r="U354" t="s">
        <v>3948</v>
      </c>
      <c r="V354" t="s">
        <v>3949</v>
      </c>
      <c r="W354" t="s">
        <v>3950</v>
      </c>
      <c r="X354" t="s">
        <v>3951</v>
      </c>
      <c r="Y354" t="s">
        <v>3952</v>
      </c>
      <c r="Z354" t="s">
        <v>74</v>
      </c>
      <c r="AA354" t="s">
        <v>74</v>
      </c>
      <c r="AB354" t="s">
        <v>74</v>
      </c>
      <c r="AC354" t="s">
        <v>74</v>
      </c>
      <c r="AD354" t="s">
        <v>74</v>
      </c>
      <c r="AE354" t="s">
        <v>74</v>
      </c>
      <c r="AF354" t="s">
        <v>74</v>
      </c>
      <c r="AG354">
        <v>61</v>
      </c>
      <c r="AH354">
        <v>31</v>
      </c>
      <c r="AI354">
        <v>32</v>
      </c>
      <c r="AJ354">
        <v>0</v>
      </c>
      <c r="AK354">
        <v>4</v>
      </c>
      <c r="AL354" t="s">
        <v>461</v>
      </c>
      <c r="AM354" t="s">
        <v>249</v>
      </c>
      <c r="AN354" t="s">
        <v>462</v>
      </c>
      <c r="AO354" t="s">
        <v>463</v>
      </c>
      <c r="AP354" t="s">
        <v>74</v>
      </c>
      <c r="AQ354" t="s">
        <v>74</v>
      </c>
      <c r="AR354" t="s">
        <v>464</v>
      </c>
      <c r="AS354" t="s">
        <v>465</v>
      </c>
      <c r="AT354" t="s">
        <v>3770</v>
      </c>
      <c r="AU354">
        <v>1991</v>
      </c>
      <c r="AV354">
        <v>55</v>
      </c>
      <c r="AW354">
        <v>3</v>
      </c>
      <c r="AX354" t="s">
        <v>74</v>
      </c>
      <c r="AY354" t="s">
        <v>74</v>
      </c>
      <c r="AZ354" t="s">
        <v>74</v>
      </c>
      <c r="BA354" t="s">
        <v>74</v>
      </c>
      <c r="BB354">
        <v>829</v>
      </c>
      <c r="BC354">
        <v>848</v>
      </c>
      <c r="BD354" t="s">
        <v>74</v>
      </c>
      <c r="BE354" t="s">
        <v>3953</v>
      </c>
      <c r="BF354" t="str">
        <f>HYPERLINK("http://dx.doi.org/10.1016/0016-7037(91)90345-6","http://dx.doi.org/10.1016/0016-7037(91)90345-6")</f>
        <v>http://dx.doi.org/10.1016/0016-7037(91)90345-6</v>
      </c>
      <c r="BG354" t="s">
        <v>74</v>
      </c>
      <c r="BH354" t="s">
        <v>74</v>
      </c>
      <c r="BI354">
        <v>20</v>
      </c>
      <c r="BJ354" t="s">
        <v>170</v>
      </c>
      <c r="BK354" t="s">
        <v>97</v>
      </c>
      <c r="BL354" t="s">
        <v>170</v>
      </c>
      <c r="BM354" t="s">
        <v>3954</v>
      </c>
      <c r="BN354" t="s">
        <v>74</v>
      </c>
      <c r="BO354" t="s">
        <v>74</v>
      </c>
      <c r="BP354" t="s">
        <v>74</v>
      </c>
      <c r="BQ354" t="s">
        <v>74</v>
      </c>
      <c r="BR354" t="s">
        <v>100</v>
      </c>
      <c r="BS354" t="s">
        <v>3955</v>
      </c>
      <c r="BT354" t="str">
        <f>HYPERLINK("https%3A%2F%2Fwww.webofscience.com%2Fwos%2Fwoscc%2Ffull-record%2FWOS:A1991FD75200016","View Full Record in Web of Science")</f>
        <v>View Full Record in Web of Science</v>
      </c>
    </row>
    <row r="355" spans="1:72" x14ac:dyDescent="0.15">
      <c r="A355" t="s">
        <v>72</v>
      </c>
      <c r="B355" t="s">
        <v>3956</v>
      </c>
      <c r="C355" t="s">
        <v>74</v>
      </c>
      <c r="D355" t="s">
        <v>74</v>
      </c>
      <c r="E355" t="s">
        <v>74</v>
      </c>
      <c r="F355" t="s">
        <v>3956</v>
      </c>
      <c r="G355" t="s">
        <v>74</v>
      </c>
      <c r="H355" t="s">
        <v>74</v>
      </c>
      <c r="I355" t="s">
        <v>3957</v>
      </c>
      <c r="J355" t="s">
        <v>471</v>
      </c>
      <c r="K355" t="s">
        <v>74</v>
      </c>
      <c r="L355" t="s">
        <v>74</v>
      </c>
      <c r="M355" t="s">
        <v>472</v>
      </c>
      <c r="N355" t="s">
        <v>78</v>
      </c>
      <c r="O355" t="s">
        <v>74</v>
      </c>
      <c r="P355" t="s">
        <v>74</v>
      </c>
      <c r="Q355" t="s">
        <v>74</v>
      </c>
      <c r="R355" t="s">
        <v>74</v>
      </c>
      <c r="S355" t="s">
        <v>74</v>
      </c>
      <c r="T355" t="s">
        <v>74</v>
      </c>
      <c r="U355" t="s">
        <v>3958</v>
      </c>
      <c r="V355" t="s">
        <v>74</v>
      </c>
      <c r="W355" t="s">
        <v>3959</v>
      </c>
      <c r="X355" t="s">
        <v>490</v>
      </c>
      <c r="Y355" t="s">
        <v>3960</v>
      </c>
      <c r="Z355" t="s">
        <v>74</v>
      </c>
      <c r="AA355" t="s">
        <v>74</v>
      </c>
      <c r="AB355" t="s">
        <v>74</v>
      </c>
      <c r="AC355" t="s">
        <v>74</v>
      </c>
      <c r="AD355" t="s">
        <v>74</v>
      </c>
      <c r="AE355" t="s">
        <v>74</v>
      </c>
      <c r="AF355" t="s">
        <v>74</v>
      </c>
      <c r="AG355">
        <v>7</v>
      </c>
      <c r="AH355">
        <v>0</v>
      </c>
      <c r="AI355">
        <v>0</v>
      </c>
      <c r="AJ355">
        <v>0</v>
      </c>
      <c r="AK355">
        <v>0</v>
      </c>
      <c r="AL355" t="s">
        <v>475</v>
      </c>
      <c r="AM355" t="s">
        <v>476</v>
      </c>
      <c r="AN355" t="s">
        <v>477</v>
      </c>
      <c r="AO355" t="s">
        <v>478</v>
      </c>
      <c r="AP355" t="s">
        <v>74</v>
      </c>
      <c r="AQ355" t="s">
        <v>74</v>
      </c>
      <c r="AR355" t="s">
        <v>479</v>
      </c>
      <c r="AS355" t="s">
        <v>480</v>
      </c>
      <c r="AT355" t="s">
        <v>3924</v>
      </c>
      <c r="AU355">
        <v>1991</v>
      </c>
      <c r="AV355">
        <v>31</v>
      </c>
      <c r="AW355">
        <v>2</v>
      </c>
      <c r="AX355" t="s">
        <v>74</v>
      </c>
      <c r="AY355" t="s">
        <v>74</v>
      </c>
      <c r="AZ355" t="s">
        <v>74</v>
      </c>
      <c r="BA355" t="s">
        <v>74</v>
      </c>
      <c r="BB355">
        <v>303</v>
      </c>
      <c r="BC355">
        <v>307</v>
      </c>
      <c r="BD355" t="s">
        <v>74</v>
      </c>
      <c r="BE355" t="s">
        <v>74</v>
      </c>
      <c r="BF355" t="s">
        <v>74</v>
      </c>
      <c r="BG355" t="s">
        <v>74</v>
      </c>
      <c r="BH355" t="s">
        <v>74</v>
      </c>
      <c r="BI355">
        <v>5</v>
      </c>
      <c r="BJ355" t="s">
        <v>170</v>
      </c>
      <c r="BK355" t="s">
        <v>97</v>
      </c>
      <c r="BL355" t="s">
        <v>170</v>
      </c>
      <c r="BM355" t="s">
        <v>3961</v>
      </c>
      <c r="BN355" t="s">
        <v>74</v>
      </c>
      <c r="BO355" t="s">
        <v>74</v>
      </c>
      <c r="BP355" t="s">
        <v>74</v>
      </c>
      <c r="BQ355" t="s">
        <v>74</v>
      </c>
      <c r="BR355" t="s">
        <v>100</v>
      </c>
      <c r="BS355" t="s">
        <v>3962</v>
      </c>
      <c r="BT355" t="str">
        <f>HYPERLINK("https%3A%2F%2Fwww.webofscience.com%2Fwos%2Fwoscc%2Ffull-record%2FWOS:A1991FZ21500014","View Full Record in Web of Science")</f>
        <v>View Full Record in Web of Science</v>
      </c>
    </row>
    <row r="356" spans="1:72" x14ac:dyDescent="0.15">
      <c r="A356" t="s">
        <v>72</v>
      </c>
      <c r="B356" t="s">
        <v>3963</v>
      </c>
      <c r="C356" t="s">
        <v>74</v>
      </c>
      <c r="D356" t="s">
        <v>74</v>
      </c>
      <c r="E356" t="s">
        <v>74</v>
      </c>
      <c r="F356" t="s">
        <v>3963</v>
      </c>
      <c r="G356" t="s">
        <v>74</v>
      </c>
      <c r="H356" t="s">
        <v>74</v>
      </c>
      <c r="I356" t="s">
        <v>3964</v>
      </c>
      <c r="J356" t="s">
        <v>486</v>
      </c>
      <c r="K356" t="s">
        <v>74</v>
      </c>
      <c r="L356" t="s">
        <v>74</v>
      </c>
      <c r="M356" t="s">
        <v>77</v>
      </c>
      <c r="N356" t="s">
        <v>78</v>
      </c>
      <c r="O356" t="s">
        <v>74</v>
      </c>
      <c r="P356" t="s">
        <v>74</v>
      </c>
      <c r="Q356" t="s">
        <v>74</v>
      </c>
      <c r="R356" t="s">
        <v>74</v>
      </c>
      <c r="S356" t="s">
        <v>74</v>
      </c>
      <c r="T356" t="s">
        <v>74</v>
      </c>
      <c r="U356" t="s">
        <v>3965</v>
      </c>
      <c r="V356" t="s">
        <v>3966</v>
      </c>
      <c r="W356" t="s">
        <v>3967</v>
      </c>
      <c r="X356" t="s">
        <v>3968</v>
      </c>
      <c r="Y356" t="s">
        <v>3969</v>
      </c>
      <c r="Z356" t="s">
        <v>74</v>
      </c>
      <c r="AA356" t="s">
        <v>74</v>
      </c>
      <c r="AB356" t="s">
        <v>3970</v>
      </c>
      <c r="AC356" t="s">
        <v>74</v>
      </c>
      <c r="AD356" t="s">
        <v>74</v>
      </c>
      <c r="AE356" t="s">
        <v>74</v>
      </c>
      <c r="AF356" t="s">
        <v>74</v>
      </c>
      <c r="AG356">
        <v>8</v>
      </c>
      <c r="AH356">
        <v>7</v>
      </c>
      <c r="AI356">
        <v>7</v>
      </c>
      <c r="AJ356">
        <v>0</v>
      </c>
      <c r="AK356">
        <v>1</v>
      </c>
      <c r="AL356" t="s">
        <v>86</v>
      </c>
      <c r="AM356" t="s">
        <v>87</v>
      </c>
      <c r="AN356" t="s">
        <v>493</v>
      </c>
      <c r="AO356" t="s">
        <v>494</v>
      </c>
      <c r="AP356" t="s">
        <v>74</v>
      </c>
      <c r="AQ356" t="s">
        <v>74</v>
      </c>
      <c r="AR356" t="s">
        <v>495</v>
      </c>
      <c r="AS356" t="s">
        <v>496</v>
      </c>
      <c r="AT356" t="s">
        <v>3770</v>
      </c>
      <c r="AU356">
        <v>1991</v>
      </c>
      <c r="AV356">
        <v>18</v>
      </c>
      <c r="AW356">
        <v>3</v>
      </c>
      <c r="AX356" t="s">
        <v>74</v>
      </c>
      <c r="AY356" t="s">
        <v>74</v>
      </c>
      <c r="AZ356" t="s">
        <v>74</v>
      </c>
      <c r="BA356" t="s">
        <v>74</v>
      </c>
      <c r="BB356">
        <v>424</v>
      </c>
      <c r="BC356">
        <v>427</v>
      </c>
      <c r="BD356" t="s">
        <v>74</v>
      </c>
      <c r="BE356" t="s">
        <v>3971</v>
      </c>
      <c r="BF356" t="str">
        <f>HYPERLINK("http://dx.doi.org/10.1029/90GL02585","http://dx.doi.org/10.1029/90GL02585")</f>
        <v>http://dx.doi.org/10.1029/90GL02585</v>
      </c>
      <c r="BG356" t="s">
        <v>74</v>
      </c>
      <c r="BH356" t="s">
        <v>74</v>
      </c>
      <c r="BI356">
        <v>4</v>
      </c>
      <c r="BJ356" t="s">
        <v>380</v>
      </c>
      <c r="BK356" t="s">
        <v>97</v>
      </c>
      <c r="BL356" t="s">
        <v>381</v>
      </c>
      <c r="BM356" t="s">
        <v>3972</v>
      </c>
      <c r="BN356" t="s">
        <v>74</v>
      </c>
      <c r="BO356" t="s">
        <v>74</v>
      </c>
      <c r="BP356" t="s">
        <v>74</v>
      </c>
      <c r="BQ356" t="s">
        <v>74</v>
      </c>
      <c r="BR356" t="s">
        <v>100</v>
      </c>
      <c r="BS356" t="s">
        <v>3973</v>
      </c>
      <c r="BT356" t="str">
        <f>HYPERLINK("https%3A%2F%2Fwww.webofscience.com%2Fwos%2Fwoscc%2Ffull-record%2FWOS:A1991FC74800018","View Full Record in Web of Science")</f>
        <v>View Full Record in Web of Science</v>
      </c>
    </row>
    <row r="357" spans="1:72" x14ac:dyDescent="0.15">
      <c r="A357" t="s">
        <v>72</v>
      </c>
      <c r="B357" t="s">
        <v>3974</v>
      </c>
      <c r="C357" t="s">
        <v>74</v>
      </c>
      <c r="D357" t="s">
        <v>74</v>
      </c>
      <c r="E357" t="s">
        <v>74</v>
      </c>
      <c r="F357" t="s">
        <v>3974</v>
      </c>
      <c r="G357" t="s">
        <v>74</v>
      </c>
      <c r="H357" t="s">
        <v>74</v>
      </c>
      <c r="I357" t="s">
        <v>3975</v>
      </c>
      <c r="J357" t="s">
        <v>1628</v>
      </c>
      <c r="K357" t="s">
        <v>74</v>
      </c>
      <c r="L357" t="s">
        <v>74</v>
      </c>
      <c r="M357" t="s">
        <v>77</v>
      </c>
      <c r="N357" t="s">
        <v>78</v>
      </c>
      <c r="O357" t="s">
        <v>74</v>
      </c>
      <c r="P357" t="s">
        <v>74</v>
      </c>
      <c r="Q357" t="s">
        <v>74</v>
      </c>
      <c r="R357" t="s">
        <v>74</v>
      </c>
      <c r="S357" t="s">
        <v>74</v>
      </c>
      <c r="T357" t="s">
        <v>74</v>
      </c>
      <c r="U357" t="s">
        <v>3976</v>
      </c>
      <c r="V357" t="s">
        <v>3977</v>
      </c>
      <c r="W357" t="s">
        <v>74</v>
      </c>
      <c r="X357" t="s">
        <v>74</v>
      </c>
      <c r="Y357" t="s">
        <v>3978</v>
      </c>
      <c r="Z357" t="s">
        <v>74</v>
      </c>
      <c r="AA357" t="s">
        <v>3979</v>
      </c>
      <c r="AB357" t="s">
        <v>74</v>
      </c>
      <c r="AC357" t="s">
        <v>74</v>
      </c>
      <c r="AD357" t="s">
        <v>74</v>
      </c>
      <c r="AE357" t="s">
        <v>74</v>
      </c>
      <c r="AF357" t="s">
        <v>74</v>
      </c>
      <c r="AG357">
        <v>79</v>
      </c>
      <c r="AH357">
        <v>37</v>
      </c>
      <c r="AI357">
        <v>42</v>
      </c>
      <c r="AJ357">
        <v>0</v>
      </c>
      <c r="AK357">
        <v>14</v>
      </c>
      <c r="AL357" t="s">
        <v>715</v>
      </c>
      <c r="AM357" t="s">
        <v>716</v>
      </c>
      <c r="AN357" t="s">
        <v>717</v>
      </c>
      <c r="AO357" t="s">
        <v>1636</v>
      </c>
      <c r="AP357" t="s">
        <v>74</v>
      </c>
      <c r="AQ357" t="s">
        <v>74</v>
      </c>
      <c r="AR357" t="s">
        <v>1637</v>
      </c>
      <c r="AS357" t="s">
        <v>1638</v>
      </c>
      <c r="AT357" t="s">
        <v>3770</v>
      </c>
      <c r="AU357">
        <v>1991</v>
      </c>
      <c r="AV357">
        <v>89</v>
      </c>
      <c r="AW357">
        <v>4</v>
      </c>
      <c r="AX357" t="s">
        <v>74</v>
      </c>
      <c r="AY357" t="s">
        <v>74</v>
      </c>
      <c r="AZ357" t="s">
        <v>74</v>
      </c>
      <c r="BA357" t="s">
        <v>74</v>
      </c>
      <c r="BB357">
        <v>341</v>
      </c>
      <c r="BC357">
        <v>361</v>
      </c>
      <c r="BD357" t="s">
        <v>74</v>
      </c>
      <c r="BE357" t="s">
        <v>3980</v>
      </c>
      <c r="BF357" t="str">
        <f>HYPERLINK("http://dx.doi.org/10.1016/0921-8181(91)90116-E","http://dx.doi.org/10.1016/0921-8181(91)90116-E")</f>
        <v>http://dx.doi.org/10.1016/0921-8181(91)90116-E</v>
      </c>
      <c r="BG357" t="s">
        <v>74</v>
      </c>
      <c r="BH357" t="s">
        <v>74</v>
      </c>
      <c r="BI357">
        <v>21</v>
      </c>
      <c r="BJ357" t="s">
        <v>1640</v>
      </c>
      <c r="BK357" t="s">
        <v>97</v>
      </c>
      <c r="BL357" t="s">
        <v>1641</v>
      </c>
      <c r="BM357" t="s">
        <v>3981</v>
      </c>
      <c r="BN357" t="s">
        <v>74</v>
      </c>
      <c r="BO357" t="s">
        <v>74</v>
      </c>
      <c r="BP357" t="s">
        <v>74</v>
      </c>
      <c r="BQ357" t="s">
        <v>74</v>
      </c>
      <c r="BR357" t="s">
        <v>100</v>
      </c>
      <c r="BS357" t="s">
        <v>3982</v>
      </c>
      <c r="BT357" t="str">
        <f>HYPERLINK("https%3A%2F%2Fwww.webofscience.com%2Fwos%2Fwoscc%2Ffull-record%2FWOS:A1991FE97600003","View Full Record in Web of Science")</f>
        <v>View Full Record in Web of Science</v>
      </c>
    </row>
    <row r="358" spans="1:72" x14ac:dyDescent="0.15">
      <c r="A358" t="s">
        <v>72</v>
      </c>
      <c r="B358" t="s">
        <v>3983</v>
      </c>
      <c r="C358" t="s">
        <v>74</v>
      </c>
      <c r="D358" t="s">
        <v>74</v>
      </c>
      <c r="E358" t="s">
        <v>74</v>
      </c>
      <c r="F358" t="s">
        <v>3983</v>
      </c>
      <c r="G358" t="s">
        <v>74</v>
      </c>
      <c r="H358" t="s">
        <v>74</v>
      </c>
      <c r="I358" t="s">
        <v>3984</v>
      </c>
      <c r="J358" t="s">
        <v>1884</v>
      </c>
      <c r="K358" t="s">
        <v>74</v>
      </c>
      <c r="L358" t="s">
        <v>74</v>
      </c>
      <c r="M358" t="s">
        <v>77</v>
      </c>
      <c r="N358" t="s">
        <v>78</v>
      </c>
      <c r="O358" t="s">
        <v>74</v>
      </c>
      <c r="P358" t="s">
        <v>74</v>
      </c>
      <c r="Q358" t="s">
        <v>74</v>
      </c>
      <c r="R358" t="s">
        <v>74</v>
      </c>
      <c r="S358" t="s">
        <v>74</v>
      </c>
      <c r="T358" t="s">
        <v>3985</v>
      </c>
      <c r="U358" t="s">
        <v>3986</v>
      </c>
      <c r="V358" t="s">
        <v>3987</v>
      </c>
      <c r="W358" t="s">
        <v>3988</v>
      </c>
      <c r="X358" t="s">
        <v>3989</v>
      </c>
      <c r="Y358" t="s">
        <v>3990</v>
      </c>
      <c r="Z358" t="s">
        <v>74</v>
      </c>
      <c r="AA358" t="s">
        <v>74</v>
      </c>
      <c r="AB358" t="s">
        <v>74</v>
      </c>
      <c r="AC358" t="s">
        <v>74</v>
      </c>
      <c r="AD358" t="s">
        <v>74</v>
      </c>
      <c r="AE358" t="s">
        <v>74</v>
      </c>
      <c r="AF358" t="s">
        <v>74</v>
      </c>
      <c r="AG358">
        <v>7</v>
      </c>
      <c r="AH358">
        <v>7</v>
      </c>
      <c r="AI358">
        <v>8</v>
      </c>
      <c r="AJ358">
        <v>0</v>
      </c>
      <c r="AK358">
        <v>7</v>
      </c>
      <c r="AL358" t="s">
        <v>234</v>
      </c>
      <c r="AM358" t="s">
        <v>235</v>
      </c>
      <c r="AN358" t="s">
        <v>236</v>
      </c>
      <c r="AO358" t="s">
        <v>1893</v>
      </c>
      <c r="AP358" t="s">
        <v>74</v>
      </c>
      <c r="AQ358" t="s">
        <v>74</v>
      </c>
      <c r="AR358" t="s">
        <v>1884</v>
      </c>
      <c r="AS358" t="s">
        <v>1894</v>
      </c>
      <c r="AT358" t="s">
        <v>3991</v>
      </c>
      <c r="AU358">
        <v>1991</v>
      </c>
      <c r="AV358">
        <v>210</v>
      </c>
      <c r="AW358" t="s">
        <v>415</v>
      </c>
      <c r="AX358" t="s">
        <v>74</v>
      </c>
      <c r="AY358" t="s">
        <v>74</v>
      </c>
      <c r="AZ358" t="s">
        <v>74</v>
      </c>
      <c r="BA358" t="s">
        <v>74</v>
      </c>
      <c r="BB358">
        <v>93</v>
      </c>
      <c r="BC358">
        <v>99</v>
      </c>
      <c r="BD358" t="s">
        <v>74</v>
      </c>
      <c r="BE358" t="s">
        <v>3992</v>
      </c>
      <c r="BF358" t="str">
        <f>HYPERLINK("http://dx.doi.org/10.1007/BF00014325","http://dx.doi.org/10.1007/BF00014325")</f>
        <v>http://dx.doi.org/10.1007/BF00014325</v>
      </c>
      <c r="BG358" t="s">
        <v>74</v>
      </c>
      <c r="BH358" t="s">
        <v>74</v>
      </c>
      <c r="BI358">
        <v>7</v>
      </c>
      <c r="BJ358" t="s">
        <v>1897</v>
      </c>
      <c r="BK358" t="s">
        <v>97</v>
      </c>
      <c r="BL358" t="s">
        <v>1897</v>
      </c>
      <c r="BM358" t="s">
        <v>3993</v>
      </c>
      <c r="BN358" t="s">
        <v>74</v>
      </c>
      <c r="BO358" t="s">
        <v>74</v>
      </c>
      <c r="BP358" t="s">
        <v>74</v>
      </c>
      <c r="BQ358" t="s">
        <v>74</v>
      </c>
      <c r="BR358" t="s">
        <v>100</v>
      </c>
      <c r="BS358" t="s">
        <v>3994</v>
      </c>
      <c r="BT358" t="str">
        <f>HYPERLINK("https%3A%2F%2Fwww.webofscience.com%2Fwos%2Fwoscc%2Ffull-record%2FWOS:A1991FF63500008","View Full Record in Web of Science")</f>
        <v>View Full Record in Web of Science</v>
      </c>
    </row>
    <row r="359" spans="1:72" x14ac:dyDescent="0.15">
      <c r="A359" t="s">
        <v>72</v>
      </c>
      <c r="B359" t="s">
        <v>3995</v>
      </c>
      <c r="C359" t="s">
        <v>74</v>
      </c>
      <c r="D359" t="s">
        <v>74</v>
      </c>
      <c r="E359" t="s">
        <v>74</v>
      </c>
      <c r="F359" t="s">
        <v>3995</v>
      </c>
      <c r="G359" t="s">
        <v>74</v>
      </c>
      <c r="H359" t="s">
        <v>74</v>
      </c>
      <c r="I359" t="s">
        <v>3996</v>
      </c>
      <c r="J359" t="s">
        <v>3997</v>
      </c>
      <c r="K359" t="s">
        <v>74</v>
      </c>
      <c r="L359" t="s">
        <v>74</v>
      </c>
      <c r="M359" t="s">
        <v>77</v>
      </c>
      <c r="N359" t="s">
        <v>78</v>
      </c>
      <c r="O359" t="s">
        <v>74</v>
      </c>
      <c r="P359" t="s">
        <v>74</v>
      </c>
      <c r="Q359" t="s">
        <v>74</v>
      </c>
      <c r="R359" t="s">
        <v>74</v>
      </c>
      <c r="S359" t="s">
        <v>74</v>
      </c>
      <c r="T359" t="s">
        <v>3998</v>
      </c>
      <c r="U359" t="s">
        <v>3999</v>
      </c>
      <c r="V359" t="s">
        <v>4000</v>
      </c>
      <c r="W359" t="s">
        <v>74</v>
      </c>
      <c r="X359" t="s">
        <v>74</v>
      </c>
      <c r="Y359" t="s">
        <v>4001</v>
      </c>
      <c r="Z359" t="s">
        <v>74</v>
      </c>
      <c r="AA359" t="s">
        <v>4002</v>
      </c>
      <c r="AB359" t="s">
        <v>4003</v>
      </c>
      <c r="AC359" t="s">
        <v>74</v>
      </c>
      <c r="AD359" t="s">
        <v>74</v>
      </c>
      <c r="AE359" t="s">
        <v>74</v>
      </c>
      <c r="AF359" t="s">
        <v>74</v>
      </c>
      <c r="AG359">
        <v>22</v>
      </c>
      <c r="AH359">
        <v>105</v>
      </c>
      <c r="AI359">
        <v>107</v>
      </c>
      <c r="AJ359">
        <v>0</v>
      </c>
      <c r="AK359">
        <v>9</v>
      </c>
      <c r="AL359" t="s">
        <v>4004</v>
      </c>
      <c r="AM359" t="s">
        <v>1679</v>
      </c>
      <c r="AN359" t="s">
        <v>4005</v>
      </c>
      <c r="AO359" t="s">
        <v>4006</v>
      </c>
      <c r="AP359" t="s">
        <v>74</v>
      </c>
      <c r="AQ359" t="s">
        <v>74</v>
      </c>
      <c r="AR359" t="s">
        <v>4007</v>
      </c>
      <c r="AS359" t="s">
        <v>4008</v>
      </c>
      <c r="AT359" t="s">
        <v>3770</v>
      </c>
      <c r="AU359">
        <v>1991</v>
      </c>
      <c r="AV359">
        <v>6</v>
      </c>
      <c r="AW359">
        <v>2</v>
      </c>
      <c r="AX359" t="s">
        <v>74</v>
      </c>
      <c r="AY359" t="s">
        <v>74</v>
      </c>
      <c r="AZ359" t="s">
        <v>74</v>
      </c>
      <c r="BA359" t="s">
        <v>74</v>
      </c>
      <c r="BB359">
        <v>119</v>
      </c>
      <c r="BC359">
        <v>122</v>
      </c>
      <c r="BD359" t="s">
        <v>74</v>
      </c>
      <c r="BE359" t="s">
        <v>4009</v>
      </c>
      <c r="BF359" t="str">
        <f>HYPERLINK("http://dx.doi.org/10.1039/ja9910600119","http://dx.doi.org/10.1039/ja9910600119")</f>
        <v>http://dx.doi.org/10.1039/ja9910600119</v>
      </c>
      <c r="BG359" t="s">
        <v>74</v>
      </c>
      <c r="BH359" t="s">
        <v>74</v>
      </c>
      <c r="BI359">
        <v>4</v>
      </c>
      <c r="BJ359" t="s">
        <v>4010</v>
      </c>
      <c r="BK359" t="s">
        <v>97</v>
      </c>
      <c r="BL359" t="s">
        <v>4011</v>
      </c>
      <c r="BM359" t="s">
        <v>4012</v>
      </c>
      <c r="BN359" t="s">
        <v>74</v>
      </c>
      <c r="BO359" t="s">
        <v>74</v>
      </c>
      <c r="BP359" t="s">
        <v>74</v>
      </c>
      <c r="BQ359" t="s">
        <v>74</v>
      </c>
      <c r="BR359" t="s">
        <v>100</v>
      </c>
      <c r="BS359" t="s">
        <v>4013</v>
      </c>
      <c r="BT359" t="str">
        <f>HYPERLINK("https%3A%2F%2Fwww.webofscience.com%2Fwos%2Fwoscc%2Ffull-record%2FWOS:A1991FJ27600007","View Full Record in Web of Science")</f>
        <v>View Full Record in Web of Science</v>
      </c>
    </row>
    <row r="360" spans="1:72" x14ac:dyDescent="0.15">
      <c r="A360" t="s">
        <v>72</v>
      </c>
      <c r="B360" t="s">
        <v>4014</v>
      </c>
      <c r="C360" t="s">
        <v>74</v>
      </c>
      <c r="D360" t="s">
        <v>74</v>
      </c>
      <c r="E360" t="s">
        <v>74</v>
      </c>
      <c r="F360" t="s">
        <v>4014</v>
      </c>
      <c r="G360" t="s">
        <v>74</v>
      </c>
      <c r="H360" t="s">
        <v>74</v>
      </c>
      <c r="I360" t="s">
        <v>4015</v>
      </c>
      <c r="J360" t="s">
        <v>532</v>
      </c>
      <c r="K360" t="s">
        <v>74</v>
      </c>
      <c r="L360" t="s">
        <v>74</v>
      </c>
      <c r="M360" t="s">
        <v>77</v>
      </c>
      <c r="N360" t="s">
        <v>401</v>
      </c>
      <c r="O360" t="s">
        <v>4016</v>
      </c>
      <c r="P360" t="s">
        <v>4017</v>
      </c>
      <c r="Q360" t="s">
        <v>535</v>
      </c>
      <c r="R360" t="s">
        <v>74</v>
      </c>
      <c r="S360" t="s">
        <v>74</v>
      </c>
      <c r="T360" t="s">
        <v>74</v>
      </c>
      <c r="U360" t="s">
        <v>4018</v>
      </c>
      <c r="V360" t="s">
        <v>4019</v>
      </c>
      <c r="W360" t="s">
        <v>4020</v>
      </c>
      <c r="X360" t="s">
        <v>4021</v>
      </c>
      <c r="Y360" t="s">
        <v>4022</v>
      </c>
      <c r="Z360" t="s">
        <v>74</v>
      </c>
      <c r="AA360" t="s">
        <v>74</v>
      </c>
      <c r="AB360" t="s">
        <v>4023</v>
      </c>
      <c r="AC360" t="s">
        <v>74</v>
      </c>
      <c r="AD360" t="s">
        <v>74</v>
      </c>
      <c r="AE360" t="s">
        <v>74</v>
      </c>
      <c r="AF360" t="s">
        <v>74</v>
      </c>
      <c r="AG360">
        <v>31</v>
      </c>
      <c r="AH360">
        <v>29</v>
      </c>
      <c r="AI360">
        <v>29</v>
      </c>
      <c r="AJ360">
        <v>0</v>
      </c>
      <c r="AK360">
        <v>1</v>
      </c>
      <c r="AL360" t="s">
        <v>461</v>
      </c>
      <c r="AM360" t="s">
        <v>249</v>
      </c>
      <c r="AN360" t="s">
        <v>462</v>
      </c>
      <c r="AO360" t="s">
        <v>539</v>
      </c>
      <c r="AP360" t="s">
        <v>74</v>
      </c>
      <c r="AQ360" t="s">
        <v>74</v>
      </c>
      <c r="AR360" t="s">
        <v>540</v>
      </c>
      <c r="AS360" t="s">
        <v>541</v>
      </c>
      <c r="AT360" t="s">
        <v>3924</v>
      </c>
      <c r="AU360">
        <v>1991</v>
      </c>
      <c r="AV360">
        <v>53</v>
      </c>
      <c r="AW360" t="s">
        <v>2532</v>
      </c>
      <c r="AX360" t="s">
        <v>74</v>
      </c>
      <c r="AY360" t="s">
        <v>74</v>
      </c>
      <c r="AZ360" t="s">
        <v>74</v>
      </c>
      <c r="BA360" t="s">
        <v>74</v>
      </c>
      <c r="BB360">
        <v>201</v>
      </c>
      <c r="BC360">
        <v>212</v>
      </c>
      <c r="BD360" t="s">
        <v>74</v>
      </c>
      <c r="BE360" t="s">
        <v>4024</v>
      </c>
      <c r="BF360" t="str">
        <f>HYPERLINK("http://dx.doi.org/10.1016/0021-9169(91)90104-F","http://dx.doi.org/10.1016/0021-9169(91)90104-F")</f>
        <v>http://dx.doi.org/10.1016/0021-9169(91)90104-F</v>
      </c>
      <c r="BG360" t="s">
        <v>74</v>
      </c>
      <c r="BH360" t="s">
        <v>74</v>
      </c>
      <c r="BI360">
        <v>12</v>
      </c>
      <c r="BJ360" t="s">
        <v>96</v>
      </c>
      <c r="BK360" t="s">
        <v>417</v>
      </c>
      <c r="BL360" t="s">
        <v>96</v>
      </c>
      <c r="BM360" t="s">
        <v>4025</v>
      </c>
      <c r="BN360" t="s">
        <v>74</v>
      </c>
      <c r="BO360" t="s">
        <v>74</v>
      </c>
      <c r="BP360" t="s">
        <v>74</v>
      </c>
      <c r="BQ360" t="s">
        <v>74</v>
      </c>
      <c r="BR360" t="s">
        <v>100</v>
      </c>
      <c r="BS360" t="s">
        <v>4026</v>
      </c>
      <c r="BT360" t="str">
        <f>HYPERLINK("https%3A%2F%2Fwww.webofscience.com%2Fwos%2Fwoscc%2Ffull-record%2FWOS:A1991FJ22800003","View Full Record in Web of Science")</f>
        <v>View Full Record in Web of Science</v>
      </c>
    </row>
    <row r="361" spans="1:72" x14ac:dyDescent="0.15">
      <c r="A361" t="s">
        <v>72</v>
      </c>
      <c r="B361" t="s">
        <v>4027</v>
      </c>
      <c r="C361" t="s">
        <v>74</v>
      </c>
      <c r="D361" t="s">
        <v>74</v>
      </c>
      <c r="E361" t="s">
        <v>74</v>
      </c>
      <c r="F361" t="s">
        <v>4027</v>
      </c>
      <c r="G361" t="s">
        <v>74</v>
      </c>
      <c r="H361" t="s">
        <v>74</v>
      </c>
      <c r="I361" t="s">
        <v>4028</v>
      </c>
      <c r="J361" t="s">
        <v>532</v>
      </c>
      <c r="K361" t="s">
        <v>74</v>
      </c>
      <c r="L361" t="s">
        <v>74</v>
      </c>
      <c r="M361" t="s">
        <v>77</v>
      </c>
      <c r="N361" t="s">
        <v>401</v>
      </c>
      <c r="O361" t="s">
        <v>4016</v>
      </c>
      <c r="P361" t="s">
        <v>4017</v>
      </c>
      <c r="Q361" t="s">
        <v>535</v>
      </c>
      <c r="R361" t="s">
        <v>74</v>
      </c>
      <c r="S361" t="s">
        <v>74</v>
      </c>
      <c r="T361" t="s">
        <v>74</v>
      </c>
      <c r="U361" t="s">
        <v>4029</v>
      </c>
      <c r="V361" t="s">
        <v>4030</v>
      </c>
      <c r="W361" t="s">
        <v>4020</v>
      </c>
      <c r="X361" t="s">
        <v>4021</v>
      </c>
      <c r="Y361" t="s">
        <v>4031</v>
      </c>
      <c r="Z361" t="s">
        <v>74</v>
      </c>
      <c r="AA361" t="s">
        <v>74</v>
      </c>
      <c r="AB361" t="s">
        <v>4023</v>
      </c>
      <c r="AC361" t="s">
        <v>74</v>
      </c>
      <c r="AD361" t="s">
        <v>74</v>
      </c>
      <c r="AE361" t="s">
        <v>74</v>
      </c>
      <c r="AF361" t="s">
        <v>74</v>
      </c>
      <c r="AG361">
        <v>29</v>
      </c>
      <c r="AH361">
        <v>22</v>
      </c>
      <c r="AI361">
        <v>22</v>
      </c>
      <c r="AJ361">
        <v>0</v>
      </c>
      <c r="AK361">
        <v>1</v>
      </c>
      <c r="AL361" t="s">
        <v>461</v>
      </c>
      <c r="AM361" t="s">
        <v>249</v>
      </c>
      <c r="AN361" t="s">
        <v>462</v>
      </c>
      <c r="AO361" t="s">
        <v>539</v>
      </c>
      <c r="AP361" t="s">
        <v>74</v>
      </c>
      <c r="AQ361" t="s">
        <v>74</v>
      </c>
      <c r="AR361" t="s">
        <v>540</v>
      </c>
      <c r="AS361" t="s">
        <v>541</v>
      </c>
      <c r="AT361" t="s">
        <v>3924</v>
      </c>
      <c r="AU361">
        <v>1991</v>
      </c>
      <c r="AV361">
        <v>53</v>
      </c>
      <c r="AW361" t="s">
        <v>2532</v>
      </c>
      <c r="AX361" t="s">
        <v>74</v>
      </c>
      <c r="AY361" t="s">
        <v>74</v>
      </c>
      <c r="AZ361" t="s">
        <v>74</v>
      </c>
      <c r="BA361" t="s">
        <v>74</v>
      </c>
      <c r="BB361">
        <v>249</v>
      </c>
      <c r="BC361">
        <v>263</v>
      </c>
      <c r="BD361" t="s">
        <v>74</v>
      </c>
      <c r="BE361" t="s">
        <v>4032</v>
      </c>
      <c r="BF361" t="str">
        <f>HYPERLINK("http://dx.doi.org/10.1016/0021-9169(91)90109-K","http://dx.doi.org/10.1016/0021-9169(91)90109-K")</f>
        <v>http://dx.doi.org/10.1016/0021-9169(91)90109-K</v>
      </c>
      <c r="BG361" t="s">
        <v>74</v>
      </c>
      <c r="BH361" t="s">
        <v>74</v>
      </c>
      <c r="BI361">
        <v>15</v>
      </c>
      <c r="BJ361" t="s">
        <v>96</v>
      </c>
      <c r="BK361" t="s">
        <v>417</v>
      </c>
      <c r="BL361" t="s">
        <v>96</v>
      </c>
      <c r="BM361" t="s">
        <v>4025</v>
      </c>
      <c r="BN361" t="s">
        <v>74</v>
      </c>
      <c r="BO361" t="s">
        <v>74</v>
      </c>
      <c r="BP361" t="s">
        <v>74</v>
      </c>
      <c r="BQ361" t="s">
        <v>74</v>
      </c>
      <c r="BR361" t="s">
        <v>100</v>
      </c>
      <c r="BS361" t="s">
        <v>4033</v>
      </c>
      <c r="BT361" t="str">
        <f>HYPERLINK("https%3A%2F%2Fwww.webofscience.com%2Fwos%2Fwoscc%2Ffull-record%2FWOS:A1991FJ22800008","View Full Record in Web of Science")</f>
        <v>View Full Record in Web of Science</v>
      </c>
    </row>
    <row r="362" spans="1:72" x14ac:dyDescent="0.15">
      <c r="A362" t="s">
        <v>72</v>
      </c>
      <c r="B362" t="s">
        <v>4034</v>
      </c>
      <c r="C362" t="s">
        <v>74</v>
      </c>
      <c r="D362" t="s">
        <v>74</v>
      </c>
      <c r="E362" t="s">
        <v>74</v>
      </c>
      <c r="F362" t="s">
        <v>4034</v>
      </c>
      <c r="G362" t="s">
        <v>74</v>
      </c>
      <c r="H362" t="s">
        <v>74</v>
      </c>
      <c r="I362" t="s">
        <v>4035</v>
      </c>
      <c r="J362" t="s">
        <v>532</v>
      </c>
      <c r="K362" t="s">
        <v>74</v>
      </c>
      <c r="L362" t="s">
        <v>74</v>
      </c>
      <c r="M362" t="s">
        <v>77</v>
      </c>
      <c r="N362" t="s">
        <v>401</v>
      </c>
      <c r="O362" t="s">
        <v>4016</v>
      </c>
      <c r="P362" t="s">
        <v>4017</v>
      </c>
      <c r="Q362" t="s">
        <v>535</v>
      </c>
      <c r="R362" t="s">
        <v>74</v>
      </c>
      <c r="S362" t="s">
        <v>74</v>
      </c>
      <c r="T362" t="s">
        <v>74</v>
      </c>
      <c r="U362" t="s">
        <v>4036</v>
      </c>
      <c r="V362" t="s">
        <v>4037</v>
      </c>
      <c r="W362" t="s">
        <v>4038</v>
      </c>
      <c r="X362" t="s">
        <v>4039</v>
      </c>
      <c r="Y362" t="s">
        <v>4040</v>
      </c>
      <c r="Z362" t="s">
        <v>74</v>
      </c>
      <c r="AA362" t="s">
        <v>4041</v>
      </c>
      <c r="AB362" t="s">
        <v>4042</v>
      </c>
      <c r="AC362" t="s">
        <v>74</v>
      </c>
      <c r="AD362" t="s">
        <v>74</v>
      </c>
      <c r="AE362" t="s">
        <v>74</v>
      </c>
      <c r="AF362" t="s">
        <v>74</v>
      </c>
      <c r="AG362">
        <v>22</v>
      </c>
      <c r="AH362">
        <v>11</v>
      </c>
      <c r="AI362">
        <v>12</v>
      </c>
      <c r="AJ362">
        <v>0</v>
      </c>
      <c r="AK362">
        <v>1</v>
      </c>
      <c r="AL362" t="s">
        <v>461</v>
      </c>
      <c r="AM362" t="s">
        <v>249</v>
      </c>
      <c r="AN362" t="s">
        <v>462</v>
      </c>
      <c r="AO362" t="s">
        <v>539</v>
      </c>
      <c r="AP362" t="s">
        <v>74</v>
      </c>
      <c r="AQ362" t="s">
        <v>74</v>
      </c>
      <c r="AR362" t="s">
        <v>540</v>
      </c>
      <c r="AS362" t="s">
        <v>541</v>
      </c>
      <c r="AT362" t="s">
        <v>3924</v>
      </c>
      <c r="AU362">
        <v>1991</v>
      </c>
      <c r="AV362">
        <v>53</v>
      </c>
      <c r="AW362" t="s">
        <v>2532</v>
      </c>
      <c r="AX362" t="s">
        <v>74</v>
      </c>
      <c r="AY362" t="s">
        <v>74</v>
      </c>
      <c r="AZ362" t="s">
        <v>74</v>
      </c>
      <c r="BA362" t="s">
        <v>74</v>
      </c>
      <c r="BB362">
        <v>265</v>
      </c>
      <c r="BC362">
        <v>274</v>
      </c>
      <c r="BD362" t="s">
        <v>74</v>
      </c>
      <c r="BE362" t="s">
        <v>4043</v>
      </c>
      <c r="BF362" t="str">
        <f>HYPERLINK("http://dx.doi.org/10.1016/0021-9169(91)90110-S","http://dx.doi.org/10.1016/0021-9169(91)90110-S")</f>
        <v>http://dx.doi.org/10.1016/0021-9169(91)90110-S</v>
      </c>
      <c r="BG362" t="s">
        <v>74</v>
      </c>
      <c r="BH362" t="s">
        <v>74</v>
      </c>
      <c r="BI362">
        <v>10</v>
      </c>
      <c r="BJ362" t="s">
        <v>96</v>
      </c>
      <c r="BK362" t="s">
        <v>417</v>
      </c>
      <c r="BL362" t="s">
        <v>96</v>
      </c>
      <c r="BM362" t="s">
        <v>4025</v>
      </c>
      <c r="BN362" t="s">
        <v>74</v>
      </c>
      <c r="BO362" t="s">
        <v>74</v>
      </c>
      <c r="BP362" t="s">
        <v>74</v>
      </c>
      <c r="BQ362" t="s">
        <v>74</v>
      </c>
      <c r="BR362" t="s">
        <v>100</v>
      </c>
      <c r="BS362" t="s">
        <v>4044</v>
      </c>
      <c r="BT362" t="str">
        <f>HYPERLINK("https%3A%2F%2Fwww.webofscience.com%2Fwos%2Fwoscc%2Ffull-record%2FWOS:A1991FJ22800009","View Full Record in Web of Science")</f>
        <v>View Full Record in Web of Science</v>
      </c>
    </row>
    <row r="363" spans="1:72" x14ac:dyDescent="0.15">
      <c r="A363" t="s">
        <v>72</v>
      </c>
      <c r="B363" t="s">
        <v>4045</v>
      </c>
      <c r="C363" t="s">
        <v>74</v>
      </c>
      <c r="D363" t="s">
        <v>74</v>
      </c>
      <c r="E363" t="s">
        <v>74</v>
      </c>
      <c r="F363" t="s">
        <v>4045</v>
      </c>
      <c r="G363" t="s">
        <v>74</v>
      </c>
      <c r="H363" t="s">
        <v>74</v>
      </c>
      <c r="I363" t="s">
        <v>4046</v>
      </c>
      <c r="J363" t="s">
        <v>532</v>
      </c>
      <c r="K363" t="s">
        <v>74</v>
      </c>
      <c r="L363" t="s">
        <v>74</v>
      </c>
      <c r="M363" t="s">
        <v>77</v>
      </c>
      <c r="N363" t="s">
        <v>401</v>
      </c>
      <c r="O363" t="s">
        <v>4016</v>
      </c>
      <c r="P363" t="s">
        <v>4017</v>
      </c>
      <c r="Q363" t="s">
        <v>535</v>
      </c>
      <c r="R363" t="s">
        <v>74</v>
      </c>
      <c r="S363" t="s">
        <v>74</v>
      </c>
      <c r="T363" t="s">
        <v>74</v>
      </c>
      <c r="U363" t="s">
        <v>4047</v>
      </c>
      <c r="V363" t="s">
        <v>4048</v>
      </c>
      <c r="W363" t="s">
        <v>4049</v>
      </c>
      <c r="X363" t="s">
        <v>4050</v>
      </c>
      <c r="Y363" t="s">
        <v>4051</v>
      </c>
      <c r="Z363" t="s">
        <v>74</v>
      </c>
      <c r="AA363" t="s">
        <v>4041</v>
      </c>
      <c r="AB363" t="s">
        <v>4042</v>
      </c>
      <c r="AC363" t="s">
        <v>74</v>
      </c>
      <c r="AD363" t="s">
        <v>74</v>
      </c>
      <c r="AE363" t="s">
        <v>74</v>
      </c>
      <c r="AF363" t="s">
        <v>74</v>
      </c>
      <c r="AG363">
        <v>15</v>
      </c>
      <c r="AH363">
        <v>3</v>
      </c>
      <c r="AI363">
        <v>3</v>
      </c>
      <c r="AJ363">
        <v>0</v>
      </c>
      <c r="AK363">
        <v>0</v>
      </c>
      <c r="AL363" t="s">
        <v>461</v>
      </c>
      <c r="AM363" t="s">
        <v>249</v>
      </c>
      <c r="AN363" t="s">
        <v>462</v>
      </c>
      <c r="AO363" t="s">
        <v>539</v>
      </c>
      <c r="AP363" t="s">
        <v>74</v>
      </c>
      <c r="AQ363" t="s">
        <v>74</v>
      </c>
      <c r="AR363" t="s">
        <v>540</v>
      </c>
      <c r="AS363" t="s">
        <v>541</v>
      </c>
      <c r="AT363" t="s">
        <v>3924</v>
      </c>
      <c r="AU363">
        <v>1991</v>
      </c>
      <c r="AV363">
        <v>53</v>
      </c>
      <c r="AW363" t="s">
        <v>2532</v>
      </c>
      <c r="AX363" t="s">
        <v>74</v>
      </c>
      <c r="AY363" t="s">
        <v>74</v>
      </c>
      <c r="AZ363" t="s">
        <v>74</v>
      </c>
      <c r="BA363" t="s">
        <v>74</v>
      </c>
      <c r="BB363">
        <v>275</v>
      </c>
      <c r="BC363">
        <v>279</v>
      </c>
      <c r="BD363" t="s">
        <v>74</v>
      </c>
      <c r="BE363" t="s">
        <v>4052</v>
      </c>
      <c r="BF363" t="str">
        <f>HYPERLINK("http://dx.doi.org/10.1016/0021-9169(91)90111-J","http://dx.doi.org/10.1016/0021-9169(91)90111-J")</f>
        <v>http://dx.doi.org/10.1016/0021-9169(91)90111-J</v>
      </c>
      <c r="BG363" t="s">
        <v>74</v>
      </c>
      <c r="BH363" t="s">
        <v>74</v>
      </c>
      <c r="BI363">
        <v>5</v>
      </c>
      <c r="BJ363" t="s">
        <v>96</v>
      </c>
      <c r="BK363" t="s">
        <v>417</v>
      </c>
      <c r="BL363" t="s">
        <v>96</v>
      </c>
      <c r="BM363" t="s">
        <v>4025</v>
      </c>
      <c r="BN363" t="s">
        <v>74</v>
      </c>
      <c r="BO363" t="s">
        <v>74</v>
      </c>
      <c r="BP363" t="s">
        <v>74</v>
      </c>
      <c r="BQ363" t="s">
        <v>74</v>
      </c>
      <c r="BR363" t="s">
        <v>100</v>
      </c>
      <c r="BS363" t="s">
        <v>4053</v>
      </c>
      <c r="BT363" t="str">
        <f>HYPERLINK("https%3A%2F%2Fwww.webofscience.com%2Fwos%2Fwoscc%2Ffull-record%2FWOS:A1991FJ22800010","View Full Record in Web of Science")</f>
        <v>View Full Record in Web of Science</v>
      </c>
    </row>
    <row r="364" spans="1:72" x14ac:dyDescent="0.15">
      <c r="A364" t="s">
        <v>72</v>
      </c>
      <c r="B364" t="s">
        <v>4054</v>
      </c>
      <c r="C364" t="s">
        <v>74</v>
      </c>
      <c r="D364" t="s">
        <v>74</v>
      </c>
      <c r="E364" t="s">
        <v>74</v>
      </c>
      <c r="F364" t="s">
        <v>4054</v>
      </c>
      <c r="G364" t="s">
        <v>74</v>
      </c>
      <c r="H364" t="s">
        <v>74</v>
      </c>
      <c r="I364" t="s">
        <v>4055</v>
      </c>
      <c r="J364" t="s">
        <v>532</v>
      </c>
      <c r="K364" t="s">
        <v>74</v>
      </c>
      <c r="L364" t="s">
        <v>74</v>
      </c>
      <c r="M364" t="s">
        <v>77</v>
      </c>
      <c r="N364" t="s">
        <v>401</v>
      </c>
      <c r="O364" t="s">
        <v>4016</v>
      </c>
      <c r="P364" t="s">
        <v>4017</v>
      </c>
      <c r="Q364" t="s">
        <v>535</v>
      </c>
      <c r="R364" t="s">
        <v>74</v>
      </c>
      <c r="S364" t="s">
        <v>74</v>
      </c>
      <c r="T364" t="s">
        <v>74</v>
      </c>
      <c r="U364" t="s">
        <v>4056</v>
      </c>
      <c r="V364" t="s">
        <v>4057</v>
      </c>
      <c r="W364" t="s">
        <v>74</v>
      </c>
      <c r="X364" t="s">
        <v>74</v>
      </c>
      <c r="Y364" t="s">
        <v>4058</v>
      </c>
      <c r="Z364" t="s">
        <v>74</v>
      </c>
      <c r="AA364" t="s">
        <v>74</v>
      </c>
      <c r="AB364" t="s">
        <v>74</v>
      </c>
      <c r="AC364" t="s">
        <v>74</v>
      </c>
      <c r="AD364" t="s">
        <v>74</v>
      </c>
      <c r="AE364" t="s">
        <v>74</v>
      </c>
      <c r="AF364" t="s">
        <v>74</v>
      </c>
      <c r="AG364">
        <v>25</v>
      </c>
      <c r="AH364">
        <v>10</v>
      </c>
      <c r="AI364">
        <v>10</v>
      </c>
      <c r="AJ364">
        <v>0</v>
      </c>
      <c r="AK364">
        <v>0</v>
      </c>
      <c r="AL364" t="s">
        <v>461</v>
      </c>
      <c r="AM364" t="s">
        <v>249</v>
      </c>
      <c r="AN364" t="s">
        <v>462</v>
      </c>
      <c r="AO364" t="s">
        <v>539</v>
      </c>
      <c r="AP364" t="s">
        <v>74</v>
      </c>
      <c r="AQ364" t="s">
        <v>74</v>
      </c>
      <c r="AR364" t="s">
        <v>540</v>
      </c>
      <c r="AS364" t="s">
        <v>541</v>
      </c>
      <c r="AT364" t="s">
        <v>3924</v>
      </c>
      <c r="AU364">
        <v>1991</v>
      </c>
      <c r="AV364">
        <v>53</v>
      </c>
      <c r="AW364" t="s">
        <v>2532</v>
      </c>
      <c r="AX364" t="s">
        <v>74</v>
      </c>
      <c r="AY364" t="s">
        <v>74</v>
      </c>
      <c r="AZ364" t="s">
        <v>74</v>
      </c>
      <c r="BA364" t="s">
        <v>74</v>
      </c>
      <c r="BB364">
        <v>343</v>
      </c>
      <c r="BC364">
        <v>349</v>
      </c>
      <c r="BD364" t="s">
        <v>74</v>
      </c>
      <c r="BE364" t="s">
        <v>4059</v>
      </c>
      <c r="BF364" t="str">
        <f>HYPERLINK("http://dx.doi.org/10.1016/0021-9169(91)90118-Q","http://dx.doi.org/10.1016/0021-9169(91)90118-Q")</f>
        <v>http://dx.doi.org/10.1016/0021-9169(91)90118-Q</v>
      </c>
      <c r="BG364" t="s">
        <v>74</v>
      </c>
      <c r="BH364" t="s">
        <v>74</v>
      </c>
      <c r="BI364">
        <v>7</v>
      </c>
      <c r="BJ364" t="s">
        <v>96</v>
      </c>
      <c r="BK364" t="s">
        <v>417</v>
      </c>
      <c r="BL364" t="s">
        <v>96</v>
      </c>
      <c r="BM364" t="s">
        <v>4025</v>
      </c>
      <c r="BN364" t="s">
        <v>74</v>
      </c>
      <c r="BO364" t="s">
        <v>74</v>
      </c>
      <c r="BP364" t="s">
        <v>74</v>
      </c>
      <c r="BQ364" t="s">
        <v>74</v>
      </c>
      <c r="BR364" t="s">
        <v>100</v>
      </c>
      <c r="BS364" t="s">
        <v>4060</v>
      </c>
      <c r="BT364" t="str">
        <f>HYPERLINK("https%3A%2F%2Fwww.webofscience.com%2Fwos%2Fwoscc%2Ffull-record%2FWOS:A1991FJ22800017","View Full Record in Web of Science")</f>
        <v>View Full Record in Web of Science</v>
      </c>
    </row>
    <row r="365" spans="1:72" x14ac:dyDescent="0.15">
      <c r="A365" t="s">
        <v>72</v>
      </c>
      <c r="B365" t="s">
        <v>2629</v>
      </c>
      <c r="C365" t="s">
        <v>74</v>
      </c>
      <c r="D365" t="s">
        <v>74</v>
      </c>
      <c r="E365" t="s">
        <v>74</v>
      </c>
      <c r="F365" t="s">
        <v>2629</v>
      </c>
      <c r="G365" t="s">
        <v>74</v>
      </c>
      <c r="H365" t="s">
        <v>74</v>
      </c>
      <c r="I365" t="s">
        <v>4061</v>
      </c>
      <c r="J365" t="s">
        <v>4062</v>
      </c>
      <c r="K365" t="s">
        <v>74</v>
      </c>
      <c r="L365" t="s">
        <v>74</v>
      </c>
      <c r="M365" t="s">
        <v>77</v>
      </c>
      <c r="N365" t="s">
        <v>78</v>
      </c>
      <c r="O365" t="s">
        <v>74</v>
      </c>
      <c r="P365" t="s">
        <v>74</v>
      </c>
      <c r="Q365" t="s">
        <v>74</v>
      </c>
      <c r="R365" t="s">
        <v>74</v>
      </c>
      <c r="S365" t="s">
        <v>74</v>
      </c>
      <c r="T365" t="s">
        <v>4063</v>
      </c>
      <c r="U365" t="s">
        <v>4064</v>
      </c>
      <c r="V365" t="s">
        <v>4065</v>
      </c>
      <c r="W365" t="s">
        <v>74</v>
      </c>
      <c r="X365" t="s">
        <v>74</v>
      </c>
      <c r="Y365" t="s">
        <v>1345</v>
      </c>
      <c r="Z365" t="s">
        <v>74</v>
      </c>
      <c r="AA365" t="s">
        <v>74</v>
      </c>
      <c r="AB365" t="s">
        <v>74</v>
      </c>
      <c r="AC365" t="s">
        <v>74</v>
      </c>
      <c r="AD365" t="s">
        <v>74</v>
      </c>
      <c r="AE365" t="s">
        <v>74</v>
      </c>
      <c r="AF365" t="s">
        <v>74</v>
      </c>
      <c r="AG365">
        <v>38</v>
      </c>
      <c r="AH365">
        <v>46</v>
      </c>
      <c r="AI365">
        <v>51</v>
      </c>
      <c r="AJ365">
        <v>3</v>
      </c>
      <c r="AK365">
        <v>18</v>
      </c>
      <c r="AL365" t="s">
        <v>4066</v>
      </c>
      <c r="AM365" t="s">
        <v>1679</v>
      </c>
      <c r="AN365" t="s">
        <v>4067</v>
      </c>
      <c r="AO365" t="s">
        <v>4068</v>
      </c>
      <c r="AP365" t="s">
        <v>74</v>
      </c>
      <c r="AQ365" t="s">
        <v>74</v>
      </c>
      <c r="AR365" t="s">
        <v>4069</v>
      </c>
      <c r="AS365" t="s">
        <v>4070</v>
      </c>
      <c r="AT365" t="s">
        <v>3770</v>
      </c>
      <c r="AU365">
        <v>1991</v>
      </c>
      <c r="AV365">
        <v>91</v>
      </c>
      <c r="AW365">
        <v>2</v>
      </c>
      <c r="AX365" t="s">
        <v>74</v>
      </c>
      <c r="AY365" t="s">
        <v>74</v>
      </c>
      <c r="AZ365" t="s">
        <v>74</v>
      </c>
      <c r="BA365" t="s">
        <v>74</v>
      </c>
      <c r="BB365">
        <v>637</v>
      </c>
      <c r="BC365">
        <v>647</v>
      </c>
      <c r="BD365" t="s">
        <v>74</v>
      </c>
      <c r="BE365" t="s">
        <v>74</v>
      </c>
      <c r="BF365" t="s">
        <v>74</v>
      </c>
      <c r="BG365" t="s">
        <v>74</v>
      </c>
      <c r="BH365" t="s">
        <v>74</v>
      </c>
      <c r="BI365">
        <v>11</v>
      </c>
      <c r="BJ365" t="s">
        <v>4071</v>
      </c>
      <c r="BK365" t="s">
        <v>97</v>
      </c>
      <c r="BL365" t="s">
        <v>4071</v>
      </c>
      <c r="BM365" t="s">
        <v>4072</v>
      </c>
      <c r="BN365">
        <v>2013883</v>
      </c>
      <c r="BO365" t="s">
        <v>74</v>
      </c>
      <c r="BP365" t="s">
        <v>74</v>
      </c>
      <c r="BQ365" t="s">
        <v>74</v>
      </c>
      <c r="BR365" t="s">
        <v>100</v>
      </c>
      <c r="BS365" t="s">
        <v>4073</v>
      </c>
      <c r="BT365" t="str">
        <f>HYPERLINK("https%3A%2F%2Fwww.webofscience.com%2Fwos%2Fwoscc%2Ffull-record%2FWOS:A1991FB07800025","View Full Record in Web of Science")</f>
        <v>View Full Record in Web of Science</v>
      </c>
    </row>
    <row r="366" spans="1:72" x14ac:dyDescent="0.15">
      <c r="A366" t="s">
        <v>72</v>
      </c>
      <c r="B366" t="s">
        <v>4074</v>
      </c>
      <c r="C366" t="s">
        <v>74</v>
      </c>
      <c r="D366" t="s">
        <v>74</v>
      </c>
      <c r="E366" t="s">
        <v>74</v>
      </c>
      <c r="F366" t="s">
        <v>4074</v>
      </c>
      <c r="G366" t="s">
        <v>74</v>
      </c>
      <c r="H366" t="s">
        <v>74</v>
      </c>
      <c r="I366" t="s">
        <v>4075</v>
      </c>
      <c r="J366" t="s">
        <v>665</v>
      </c>
      <c r="K366" t="s">
        <v>74</v>
      </c>
      <c r="L366" t="s">
        <v>74</v>
      </c>
      <c r="M366" t="s">
        <v>77</v>
      </c>
      <c r="N366" t="s">
        <v>78</v>
      </c>
      <c r="O366" t="s">
        <v>74</v>
      </c>
      <c r="P366" t="s">
        <v>74</v>
      </c>
      <c r="Q366" t="s">
        <v>74</v>
      </c>
      <c r="R366" t="s">
        <v>74</v>
      </c>
      <c r="S366" t="s">
        <v>74</v>
      </c>
      <c r="T366" t="s">
        <v>74</v>
      </c>
      <c r="U366" t="s">
        <v>4076</v>
      </c>
      <c r="V366" t="s">
        <v>4077</v>
      </c>
      <c r="W366" t="s">
        <v>4078</v>
      </c>
      <c r="X366" t="s">
        <v>782</v>
      </c>
      <c r="Y366" t="s">
        <v>74</v>
      </c>
      <c r="Z366" t="s">
        <v>74</v>
      </c>
      <c r="AA366" t="s">
        <v>4079</v>
      </c>
      <c r="AB366" t="s">
        <v>4080</v>
      </c>
      <c r="AC366" t="s">
        <v>74</v>
      </c>
      <c r="AD366" t="s">
        <v>74</v>
      </c>
      <c r="AE366" t="s">
        <v>74</v>
      </c>
      <c r="AF366" t="s">
        <v>74</v>
      </c>
      <c r="AG366">
        <v>31</v>
      </c>
      <c r="AH366">
        <v>35</v>
      </c>
      <c r="AI366">
        <v>39</v>
      </c>
      <c r="AJ366">
        <v>0</v>
      </c>
      <c r="AK366">
        <v>11</v>
      </c>
      <c r="AL366" t="s">
        <v>671</v>
      </c>
      <c r="AM366" t="s">
        <v>249</v>
      </c>
      <c r="AN366" t="s">
        <v>672</v>
      </c>
      <c r="AO366" t="s">
        <v>673</v>
      </c>
      <c r="AP366" t="s">
        <v>74</v>
      </c>
      <c r="AQ366" t="s">
        <v>74</v>
      </c>
      <c r="AR366" t="s">
        <v>674</v>
      </c>
      <c r="AS366" t="s">
        <v>675</v>
      </c>
      <c r="AT366" t="s">
        <v>3770</v>
      </c>
      <c r="AU366">
        <v>1991</v>
      </c>
      <c r="AV366">
        <v>223</v>
      </c>
      <c r="AW366" t="s">
        <v>74</v>
      </c>
      <c r="AX366">
        <v>3</v>
      </c>
      <c r="AY366" t="s">
        <v>74</v>
      </c>
      <c r="AZ366" t="s">
        <v>74</v>
      </c>
      <c r="BA366" t="s">
        <v>74</v>
      </c>
      <c r="BB366">
        <v>461</v>
      </c>
      <c r="BC366">
        <v>468</v>
      </c>
      <c r="BD366" t="s">
        <v>74</v>
      </c>
      <c r="BE366" t="s">
        <v>4081</v>
      </c>
      <c r="BF366" t="str">
        <f>HYPERLINK("http://dx.doi.org/10.1111/j.1469-7998.1991.tb04776.x","http://dx.doi.org/10.1111/j.1469-7998.1991.tb04776.x")</f>
        <v>http://dx.doi.org/10.1111/j.1469-7998.1991.tb04776.x</v>
      </c>
      <c r="BG366" t="s">
        <v>74</v>
      </c>
      <c r="BH366" t="s">
        <v>74</v>
      </c>
      <c r="BI366">
        <v>8</v>
      </c>
      <c r="BJ366" t="s">
        <v>677</v>
      </c>
      <c r="BK366" t="s">
        <v>97</v>
      </c>
      <c r="BL366" t="s">
        <v>677</v>
      </c>
      <c r="BM366" t="s">
        <v>4082</v>
      </c>
      <c r="BN366" t="s">
        <v>74</v>
      </c>
      <c r="BO366" t="s">
        <v>74</v>
      </c>
      <c r="BP366" t="s">
        <v>74</v>
      </c>
      <c r="BQ366" t="s">
        <v>74</v>
      </c>
      <c r="BR366" t="s">
        <v>100</v>
      </c>
      <c r="BS366" t="s">
        <v>4083</v>
      </c>
      <c r="BT366" t="str">
        <f>HYPERLINK("https%3A%2F%2Fwww.webofscience.com%2Fwos%2Fwoscc%2Ffull-record%2FWOS:A1991FE91000007","View Full Record in Web of Science")</f>
        <v>View Full Record in Web of Science</v>
      </c>
    </row>
    <row r="367" spans="1:72" x14ac:dyDescent="0.15">
      <c r="A367" t="s">
        <v>72</v>
      </c>
      <c r="B367" t="s">
        <v>885</v>
      </c>
      <c r="C367" t="s">
        <v>74</v>
      </c>
      <c r="D367" t="s">
        <v>74</v>
      </c>
      <c r="E367" t="s">
        <v>74</v>
      </c>
      <c r="F367" t="s">
        <v>885</v>
      </c>
      <c r="G367" t="s">
        <v>74</v>
      </c>
      <c r="H367" t="s">
        <v>74</v>
      </c>
      <c r="I367" t="s">
        <v>4084</v>
      </c>
      <c r="J367" t="s">
        <v>4085</v>
      </c>
      <c r="K367" t="s">
        <v>74</v>
      </c>
      <c r="L367" t="s">
        <v>74</v>
      </c>
      <c r="M367" t="s">
        <v>77</v>
      </c>
      <c r="N367" t="s">
        <v>177</v>
      </c>
      <c r="O367" t="s">
        <v>74</v>
      </c>
      <c r="P367" t="s">
        <v>74</v>
      </c>
      <c r="Q367" t="s">
        <v>74</v>
      </c>
      <c r="R367" t="s">
        <v>74</v>
      </c>
      <c r="S367" t="s">
        <v>74</v>
      </c>
      <c r="T367" t="s">
        <v>74</v>
      </c>
      <c r="U367" t="s">
        <v>74</v>
      </c>
      <c r="V367" t="s">
        <v>74</v>
      </c>
      <c r="W367" t="s">
        <v>74</v>
      </c>
      <c r="X367" t="s">
        <v>74</v>
      </c>
      <c r="Y367" t="s">
        <v>74</v>
      </c>
      <c r="Z367" t="s">
        <v>74</v>
      </c>
      <c r="AA367" t="s">
        <v>74</v>
      </c>
      <c r="AB367" t="s">
        <v>74</v>
      </c>
      <c r="AC367" t="s">
        <v>74</v>
      </c>
      <c r="AD367" t="s">
        <v>74</v>
      </c>
      <c r="AE367" t="s">
        <v>74</v>
      </c>
      <c r="AF367" t="s">
        <v>74</v>
      </c>
      <c r="AG367">
        <v>0</v>
      </c>
      <c r="AH367">
        <v>0</v>
      </c>
      <c r="AI367">
        <v>0</v>
      </c>
      <c r="AJ367">
        <v>0</v>
      </c>
      <c r="AK367">
        <v>1</v>
      </c>
      <c r="AL367" t="s">
        <v>4086</v>
      </c>
      <c r="AM367" t="s">
        <v>249</v>
      </c>
      <c r="AN367" t="s">
        <v>2972</v>
      </c>
      <c r="AO367" t="s">
        <v>4087</v>
      </c>
      <c r="AP367" t="s">
        <v>74</v>
      </c>
      <c r="AQ367" t="s">
        <v>74</v>
      </c>
      <c r="AR367" t="s">
        <v>4088</v>
      </c>
      <c r="AS367" t="s">
        <v>4089</v>
      </c>
      <c r="AT367" t="s">
        <v>3770</v>
      </c>
      <c r="AU367">
        <v>1991</v>
      </c>
      <c r="AV367">
        <v>15</v>
      </c>
      <c r="AW367">
        <v>2</v>
      </c>
      <c r="AX367" t="s">
        <v>74</v>
      </c>
      <c r="AY367" t="s">
        <v>74</v>
      </c>
      <c r="AZ367" t="s">
        <v>74</v>
      </c>
      <c r="BA367" t="s">
        <v>74</v>
      </c>
      <c r="BB367">
        <v>137</v>
      </c>
      <c r="BC367">
        <v>141</v>
      </c>
      <c r="BD367" t="s">
        <v>74</v>
      </c>
      <c r="BE367" t="s">
        <v>74</v>
      </c>
      <c r="BF367" t="s">
        <v>74</v>
      </c>
      <c r="BG367" t="s">
        <v>74</v>
      </c>
      <c r="BH367" t="s">
        <v>74</v>
      </c>
      <c r="BI367">
        <v>5</v>
      </c>
      <c r="BJ367" t="s">
        <v>4090</v>
      </c>
      <c r="BK367" t="s">
        <v>590</v>
      </c>
      <c r="BL367" t="s">
        <v>4091</v>
      </c>
      <c r="BM367" t="s">
        <v>4092</v>
      </c>
      <c r="BN367" t="s">
        <v>74</v>
      </c>
      <c r="BO367" t="s">
        <v>74</v>
      </c>
      <c r="BP367" t="s">
        <v>74</v>
      </c>
      <c r="BQ367" t="s">
        <v>74</v>
      </c>
      <c r="BR367" t="s">
        <v>100</v>
      </c>
      <c r="BS367" t="s">
        <v>4093</v>
      </c>
      <c r="BT367" t="str">
        <f>HYPERLINK("https%3A%2F%2Fwww.webofscience.com%2Fwos%2Fwoscc%2Ffull-record%2FWOS:A1991EZ03700007","View Full Record in Web of Science")</f>
        <v>View Full Record in Web of Science</v>
      </c>
    </row>
    <row r="368" spans="1:72" x14ac:dyDescent="0.15">
      <c r="A368" t="s">
        <v>72</v>
      </c>
      <c r="B368" t="s">
        <v>4094</v>
      </c>
      <c r="C368" t="s">
        <v>74</v>
      </c>
      <c r="D368" t="s">
        <v>74</v>
      </c>
      <c r="E368" t="s">
        <v>74</v>
      </c>
      <c r="F368" t="s">
        <v>4094</v>
      </c>
      <c r="G368" t="s">
        <v>74</v>
      </c>
      <c r="H368" t="s">
        <v>74</v>
      </c>
      <c r="I368" t="s">
        <v>4095</v>
      </c>
      <c r="J368" t="s">
        <v>4096</v>
      </c>
      <c r="K368" t="s">
        <v>74</v>
      </c>
      <c r="L368" t="s">
        <v>74</v>
      </c>
      <c r="M368" t="s">
        <v>77</v>
      </c>
      <c r="N368" t="s">
        <v>78</v>
      </c>
      <c r="O368" t="s">
        <v>74</v>
      </c>
      <c r="P368" t="s">
        <v>74</v>
      </c>
      <c r="Q368" t="s">
        <v>74</v>
      </c>
      <c r="R368" t="s">
        <v>74</v>
      </c>
      <c r="S368" t="s">
        <v>74</v>
      </c>
      <c r="T368" t="s">
        <v>4097</v>
      </c>
      <c r="U368" t="s">
        <v>74</v>
      </c>
      <c r="V368" t="s">
        <v>4098</v>
      </c>
      <c r="W368" t="s">
        <v>4099</v>
      </c>
      <c r="X368" t="s">
        <v>4100</v>
      </c>
      <c r="Y368" t="s">
        <v>4101</v>
      </c>
      <c r="Z368" t="s">
        <v>74</v>
      </c>
      <c r="AA368" t="s">
        <v>74</v>
      </c>
      <c r="AB368" t="s">
        <v>74</v>
      </c>
      <c r="AC368" t="s">
        <v>74</v>
      </c>
      <c r="AD368" t="s">
        <v>74</v>
      </c>
      <c r="AE368" t="s">
        <v>74</v>
      </c>
      <c r="AF368" t="s">
        <v>74</v>
      </c>
      <c r="AG368">
        <v>7</v>
      </c>
      <c r="AH368">
        <v>1</v>
      </c>
      <c r="AI368">
        <v>1</v>
      </c>
      <c r="AJ368">
        <v>0</v>
      </c>
      <c r="AK368">
        <v>0</v>
      </c>
      <c r="AL368" t="s">
        <v>4102</v>
      </c>
      <c r="AM368" t="s">
        <v>2427</v>
      </c>
      <c r="AN368" t="s">
        <v>4103</v>
      </c>
      <c r="AO368" t="s">
        <v>4104</v>
      </c>
      <c r="AP368" t="s">
        <v>74</v>
      </c>
      <c r="AQ368" t="s">
        <v>74</v>
      </c>
      <c r="AR368" t="s">
        <v>4105</v>
      </c>
      <c r="AS368" t="s">
        <v>4106</v>
      </c>
      <c r="AT368" t="s">
        <v>3770</v>
      </c>
      <c r="AU368">
        <v>1991</v>
      </c>
      <c r="AV368">
        <v>67</v>
      </c>
      <c r="AW368">
        <v>3</v>
      </c>
      <c r="AX368" t="s">
        <v>74</v>
      </c>
      <c r="AY368" t="s">
        <v>74</v>
      </c>
      <c r="AZ368" t="s">
        <v>74</v>
      </c>
      <c r="BA368" t="s">
        <v>74</v>
      </c>
      <c r="BB368">
        <v>17</v>
      </c>
      <c r="BC368">
        <v>21</v>
      </c>
      <c r="BD368" t="s">
        <v>74</v>
      </c>
      <c r="BE368" t="s">
        <v>4107</v>
      </c>
      <c r="BF368" t="str">
        <f>HYPERLINK("http://dx.doi.org/10.2183/pjab.67.17","http://dx.doi.org/10.2183/pjab.67.17")</f>
        <v>http://dx.doi.org/10.2183/pjab.67.17</v>
      </c>
      <c r="BG368" t="s">
        <v>74</v>
      </c>
      <c r="BH368" t="s">
        <v>74</v>
      </c>
      <c r="BI368">
        <v>5</v>
      </c>
      <c r="BJ368" t="s">
        <v>117</v>
      </c>
      <c r="BK368" t="s">
        <v>97</v>
      </c>
      <c r="BL368" t="s">
        <v>118</v>
      </c>
      <c r="BM368" t="s">
        <v>4108</v>
      </c>
      <c r="BN368" t="s">
        <v>74</v>
      </c>
      <c r="BO368" t="s">
        <v>147</v>
      </c>
      <c r="BP368" t="s">
        <v>74</v>
      </c>
      <c r="BQ368" t="s">
        <v>74</v>
      </c>
      <c r="BR368" t="s">
        <v>100</v>
      </c>
      <c r="BS368" t="s">
        <v>4109</v>
      </c>
      <c r="BT368" t="str">
        <f>HYPERLINK("https%3A%2F%2Fwww.webofscience.com%2Fwos%2Fwoscc%2Ffull-record%2FWOS:A1991FG78900001","View Full Record in Web of Science")</f>
        <v>View Full Record in Web of Science</v>
      </c>
    </row>
    <row r="369" spans="1:72" x14ac:dyDescent="0.15">
      <c r="A369" t="s">
        <v>72</v>
      </c>
      <c r="B369" t="s">
        <v>4110</v>
      </c>
      <c r="C369" t="s">
        <v>74</v>
      </c>
      <c r="D369" t="s">
        <v>74</v>
      </c>
      <c r="E369" t="s">
        <v>74</v>
      </c>
      <c r="F369" t="s">
        <v>4110</v>
      </c>
      <c r="G369" t="s">
        <v>74</v>
      </c>
      <c r="H369" t="s">
        <v>74</v>
      </c>
      <c r="I369" t="s">
        <v>4111</v>
      </c>
      <c r="J369" t="s">
        <v>2952</v>
      </c>
      <c r="K369" t="s">
        <v>74</v>
      </c>
      <c r="L369" t="s">
        <v>74</v>
      </c>
      <c r="M369" t="s">
        <v>77</v>
      </c>
      <c r="N369" t="s">
        <v>78</v>
      </c>
      <c r="O369" t="s">
        <v>74</v>
      </c>
      <c r="P369" t="s">
        <v>74</v>
      </c>
      <c r="Q369" t="s">
        <v>74</v>
      </c>
      <c r="R369" t="s">
        <v>74</v>
      </c>
      <c r="S369" t="s">
        <v>74</v>
      </c>
      <c r="T369" t="s">
        <v>74</v>
      </c>
      <c r="U369" t="s">
        <v>4112</v>
      </c>
      <c r="V369" t="s">
        <v>4113</v>
      </c>
      <c r="W369" t="s">
        <v>74</v>
      </c>
      <c r="X369" t="s">
        <v>74</v>
      </c>
      <c r="Y369" t="s">
        <v>4114</v>
      </c>
      <c r="Z369" t="s">
        <v>74</v>
      </c>
      <c r="AA369" t="s">
        <v>4115</v>
      </c>
      <c r="AB369" t="s">
        <v>74</v>
      </c>
      <c r="AC369" t="s">
        <v>74</v>
      </c>
      <c r="AD369" t="s">
        <v>74</v>
      </c>
      <c r="AE369" t="s">
        <v>74</v>
      </c>
      <c r="AF369" t="s">
        <v>74</v>
      </c>
      <c r="AG369">
        <v>70</v>
      </c>
      <c r="AH369">
        <v>54</v>
      </c>
      <c r="AI369">
        <v>59</v>
      </c>
      <c r="AJ369">
        <v>0</v>
      </c>
      <c r="AK369">
        <v>7</v>
      </c>
      <c r="AL369" t="s">
        <v>715</v>
      </c>
      <c r="AM369" t="s">
        <v>716</v>
      </c>
      <c r="AN369" t="s">
        <v>717</v>
      </c>
      <c r="AO369" t="s">
        <v>2959</v>
      </c>
      <c r="AP369" t="s">
        <v>4116</v>
      </c>
      <c r="AQ369" t="s">
        <v>74</v>
      </c>
      <c r="AR369" t="s">
        <v>2960</v>
      </c>
      <c r="AS369" t="s">
        <v>2961</v>
      </c>
      <c r="AT369" t="s">
        <v>3770</v>
      </c>
      <c r="AU369">
        <v>1991</v>
      </c>
      <c r="AV369">
        <v>70</v>
      </c>
      <c r="AW369" t="s">
        <v>2194</v>
      </c>
      <c r="AX369" t="s">
        <v>74</v>
      </c>
      <c r="AY369" t="s">
        <v>74</v>
      </c>
      <c r="AZ369" t="s">
        <v>74</v>
      </c>
      <c r="BA369" t="s">
        <v>74</v>
      </c>
      <c r="BB369">
        <v>87</v>
      </c>
      <c r="BC369">
        <v>104</v>
      </c>
      <c r="BD369" t="s">
        <v>74</v>
      </c>
      <c r="BE369" t="s">
        <v>4117</v>
      </c>
      <c r="BF369" t="str">
        <f>HYPERLINK("http://dx.doi.org/10.1016/0037-0738(91)90136-2","http://dx.doi.org/10.1016/0037-0738(91)90136-2")</f>
        <v>http://dx.doi.org/10.1016/0037-0738(91)90136-2</v>
      </c>
      <c r="BG369" t="s">
        <v>74</v>
      </c>
      <c r="BH369" t="s">
        <v>74</v>
      </c>
      <c r="BI369">
        <v>18</v>
      </c>
      <c r="BJ369" t="s">
        <v>381</v>
      </c>
      <c r="BK369" t="s">
        <v>97</v>
      </c>
      <c r="BL369" t="s">
        <v>381</v>
      </c>
      <c r="BM369" t="s">
        <v>4118</v>
      </c>
      <c r="BN369" t="s">
        <v>74</v>
      </c>
      <c r="BO369" t="s">
        <v>74</v>
      </c>
      <c r="BP369" t="s">
        <v>74</v>
      </c>
      <c r="BQ369" t="s">
        <v>74</v>
      </c>
      <c r="BR369" t="s">
        <v>100</v>
      </c>
      <c r="BS369" t="s">
        <v>4119</v>
      </c>
      <c r="BT369" t="str">
        <f>HYPERLINK("https%3A%2F%2Fwww.webofscience.com%2Fwos%2Fwoscc%2Ffull-record%2FWOS:A1991FH43000002","View Full Record in Web of Science")</f>
        <v>View Full Record in Web of Science</v>
      </c>
    </row>
    <row r="370" spans="1:72" x14ac:dyDescent="0.15">
      <c r="A370" t="s">
        <v>72</v>
      </c>
      <c r="B370" t="s">
        <v>4120</v>
      </c>
      <c r="C370" t="s">
        <v>74</v>
      </c>
      <c r="D370" t="s">
        <v>74</v>
      </c>
      <c r="E370" t="s">
        <v>74</v>
      </c>
      <c r="F370" t="s">
        <v>4120</v>
      </c>
      <c r="G370" t="s">
        <v>74</v>
      </c>
      <c r="H370" t="s">
        <v>74</v>
      </c>
      <c r="I370" t="s">
        <v>4121</v>
      </c>
      <c r="J370" t="s">
        <v>189</v>
      </c>
      <c r="K370" t="s">
        <v>74</v>
      </c>
      <c r="L370" t="s">
        <v>74</v>
      </c>
      <c r="M370" t="s">
        <v>77</v>
      </c>
      <c r="N370" t="s">
        <v>78</v>
      </c>
      <c r="O370" t="s">
        <v>74</v>
      </c>
      <c r="P370" t="s">
        <v>74</v>
      </c>
      <c r="Q370" t="s">
        <v>74</v>
      </c>
      <c r="R370" t="s">
        <v>74</v>
      </c>
      <c r="S370" t="s">
        <v>74</v>
      </c>
      <c r="T370" t="s">
        <v>74</v>
      </c>
      <c r="U370" t="s">
        <v>4122</v>
      </c>
      <c r="V370" t="s">
        <v>4123</v>
      </c>
      <c r="W370" t="s">
        <v>4124</v>
      </c>
      <c r="X370" t="s">
        <v>4125</v>
      </c>
      <c r="Y370" t="s">
        <v>74</v>
      </c>
      <c r="Z370" t="s">
        <v>74</v>
      </c>
      <c r="AA370" t="s">
        <v>4126</v>
      </c>
      <c r="AB370" t="s">
        <v>74</v>
      </c>
      <c r="AC370" t="s">
        <v>74</v>
      </c>
      <c r="AD370" t="s">
        <v>74</v>
      </c>
      <c r="AE370" t="s">
        <v>74</v>
      </c>
      <c r="AF370" t="s">
        <v>74</v>
      </c>
      <c r="AG370">
        <v>44</v>
      </c>
      <c r="AH370">
        <v>104</v>
      </c>
      <c r="AI370">
        <v>110</v>
      </c>
      <c r="AJ370">
        <v>1</v>
      </c>
      <c r="AK370">
        <v>23</v>
      </c>
      <c r="AL370" t="s">
        <v>195</v>
      </c>
      <c r="AM370" t="s">
        <v>87</v>
      </c>
      <c r="AN370" t="s">
        <v>196</v>
      </c>
      <c r="AO370" t="s">
        <v>197</v>
      </c>
      <c r="AP370" t="s">
        <v>74</v>
      </c>
      <c r="AQ370" t="s">
        <v>74</v>
      </c>
      <c r="AR370" t="s">
        <v>198</v>
      </c>
      <c r="AS370" t="s">
        <v>199</v>
      </c>
      <c r="AT370" t="s">
        <v>4127</v>
      </c>
      <c r="AU370">
        <v>1991</v>
      </c>
      <c r="AV370">
        <v>95</v>
      </c>
      <c r="AW370">
        <v>4</v>
      </c>
      <c r="AX370" t="s">
        <v>74</v>
      </c>
      <c r="AY370" t="s">
        <v>74</v>
      </c>
      <c r="AZ370" t="s">
        <v>74</v>
      </c>
      <c r="BA370" t="s">
        <v>74</v>
      </c>
      <c r="BB370">
        <v>1684</v>
      </c>
      <c r="BC370">
        <v>1689</v>
      </c>
      <c r="BD370" t="s">
        <v>74</v>
      </c>
      <c r="BE370" t="s">
        <v>4128</v>
      </c>
      <c r="BF370" t="str">
        <f>HYPERLINK("http://dx.doi.org/10.1021/j100157a037","http://dx.doi.org/10.1021/j100157a037")</f>
        <v>http://dx.doi.org/10.1021/j100157a037</v>
      </c>
      <c r="BG370" t="s">
        <v>74</v>
      </c>
      <c r="BH370" t="s">
        <v>74</v>
      </c>
      <c r="BI370">
        <v>6</v>
      </c>
      <c r="BJ370" t="s">
        <v>202</v>
      </c>
      <c r="BK370" t="s">
        <v>97</v>
      </c>
      <c r="BL370" t="s">
        <v>203</v>
      </c>
      <c r="BM370" t="s">
        <v>4129</v>
      </c>
      <c r="BN370" t="s">
        <v>74</v>
      </c>
      <c r="BO370" t="s">
        <v>74</v>
      </c>
      <c r="BP370" t="s">
        <v>74</v>
      </c>
      <c r="BQ370" t="s">
        <v>74</v>
      </c>
      <c r="BR370" t="s">
        <v>100</v>
      </c>
      <c r="BS370" t="s">
        <v>4130</v>
      </c>
      <c r="BT370" t="str">
        <f>HYPERLINK("https%3A%2F%2Fwww.webofscience.com%2Fwos%2Fwoscc%2Ffull-record%2FWOS:A1991EY68000037","View Full Record in Web of Science")</f>
        <v>View Full Record in Web of Science</v>
      </c>
    </row>
    <row r="371" spans="1:72" x14ac:dyDescent="0.15">
      <c r="A371" t="s">
        <v>72</v>
      </c>
      <c r="B371" t="s">
        <v>4131</v>
      </c>
      <c r="C371" t="s">
        <v>74</v>
      </c>
      <c r="D371" t="s">
        <v>74</v>
      </c>
      <c r="E371" t="s">
        <v>74</v>
      </c>
      <c r="F371" t="s">
        <v>4131</v>
      </c>
      <c r="G371" t="s">
        <v>74</v>
      </c>
      <c r="H371" t="s">
        <v>74</v>
      </c>
      <c r="I371" t="s">
        <v>4132</v>
      </c>
      <c r="J371" t="s">
        <v>76</v>
      </c>
      <c r="K371" t="s">
        <v>74</v>
      </c>
      <c r="L371" t="s">
        <v>74</v>
      </c>
      <c r="M371" t="s">
        <v>77</v>
      </c>
      <c r="N371" t="s">
        <v>78</v>
      </c>
      <c r="O371" t="s">
        <v>74</v>
      </c>
      <c r="P371" t="s">
        <v>74</v>
      </c>
      <c r="Q371" t="s">
        <v>74</v>
      </c>
      <c r="R371" t="s">
        <v>74</v>
      </c>
      <c r="S371" t="s">
        <v>74</v>
      </c>
      <c r="T371" t="s">
        <v>74</v>
      </c>
      <c r="U371" t="s">
        <v>4133</v>
      </c>
      <c r="V371" t="s">
        <v>4134</v>
      </c>
      <c r="W371" t="s">
        <v>74</v>
      </c>
      <c r="X371" t="s">
        <v>74</v>
      </c>
      <c r="Y371" t="s">
        <v>4135</v>
      </c>
      <c r="Z371" t="s">
        <v>74</v>
      </c>
      <c r="AA371" t="s">
        <v>74</v>
      </c>
      <c r="AB371" t="s">
        <v>74</v>
      </c>
      <c r="AC371" t="s">
        <v>74</v>
      </c>
      <c r="AD371" t="s">
        <v>74</v>
      </c>
      <c r="AE371" t="s">
        <v>74</v>
      </c>
      <c r="AF371" t="s">
        <v>74</v>
      </c>
      <c r="AG371">
        <v>38</v>
      </c>
      <c r="AH371">
        <v>90</v>
      </c>
      <c r="AI371">
        <v>94</v>
      </c>
      <c r="AJ371">
        <v>0</v>
      </c>
      <c r="AK371">
        <v>8</v>
      </c>
      <c r="AL371" t="s">
        <v>86</v>
      </c>
      <c r="AM371" t="s">
        <v>87</v>
      </c>
      <c r="AN371" t="s">
        <v>88</v>
      </c>
      <c r="AO371" t="s">
        <v>89</v>
      </c>
      <c r="AP371" t="s">
        <v>74</v>
      </c>
      <c r="AQ371" t="s">
        <v>74</v>
      </c>
      <c r="AR371" t="s">
        <v>91</v>
      </c>
      <c r="AS371" t="s">
        <v>92</v>
      </c>
      <c r="AT371" t="s">
        <v>4136</v>
      </c>
      <c r="AU371">
        <v>1991</v>
      </c>
      <c r="AV371">
        <v>96</v>
      </c>
      <c r="AW371" t="s">
        <v>4137</v>
      </c>
      <c r="AX371" t="s">
        <v>74</v>
      </c>
      <c r="AY371" t="s">
        <v>74</v>
      </c>
      <c r="AZ371" t="s">
        <v>74</v>
      </c>
      <c r="BA371" t="s">
        <v>74</v>
      </c>
      <c r="BB371">
        <v>2897</v>
      </c>
      <c r="BC371">
        <v>2912</v>
      </c>
      <c r="BD371" t="s">
        <v>74</v>
      </c>
      <c r="BE371" t="s">
        <v>4138</v>
      </c>
      <c r="BF371" t="str">
        <f>HYPERLINK("http://dx.doi.org/10.1029/90JD02494","http://dx.doi.org/10.1029/90JD02494")</f>
        <v>http://dx.doi.org/10.1029/90JD02494</v>
      </c>
      <c r="BG371" t="s">
        <v>74</v>
      </c>
      <c r="BH371" t="s">
        <v>74</v>
      </c>
      <c r="BI371">
        <v>16</v>
      </c>
      <c r="BJ371" t="s">
        <v>96</v>
      </c>
      <c r="BK371" t="s">
        <v>97</v>
      </c>
      <c r="BL371" t="s">
        <v>96</v>
      </c>
      <c r="BM371" t="s">
        <v>4139</v>
      </c>
      <c r="BN371" t="s">
        <v>74</v>
      </c>
      <c r="BO371" t="s">
        <v>74</v>
      </c>
      <c r="BP371" t="s">
        <v>74</v>
      </c>
      <c r="BQ371" t="s">
        <v>74</v>
      </c>
      <c r="BR371" t="s">
        <v>100</v>
      </c>
      <c r="BS371" t="s">
        <v>4140</v>
      </c>
      <c r="BT371" t="str">
        <f>HYPERLINK("https%3A%2F%2Fwww.webofscience.com%2Fwos%2Fwoscc%2Ffull-record%2FWOS:A1991EZ65700008","View Full Record in Web of Science")</f>
        <v>View Full Record in Web of Science</v>
      </c>
    </row>
    <row r="372" spans="1:72" x14ac:dyDescent="0.15">
      <c r="A372" t="s">
        <v>72</v>
      </c>
      <c r="B372" t="s">
        <v>4141</v>
      </c>
      <c r="C372" t="s">
        <v>74</v>
      </c>
      <c r="D372" t="s">
        <v>74</v>
      </c>
      <c r="E372" t="s">
        <v>74</v>
      </c>
      <c r="F372" t="s">
        <v>4141</v>
      </c>
      <c r="G372" t="s">
        <v>74</v>
      </c>
      <c r="H372" t="s">
        <v>74</v>
      </c>
      <c r="I372" t="s">
        <v>4142</v>
      </c>
      <c r="J372" t="s">
        <v>76</v>
      </c>
      <c r="K372" t="s">
        <v>74</v>
      </c>
      <c r="L372" t="s">
        <v>74</v>
      </c>
      <c r="M372" t="s">
        <v>77</v>
      </c>
      <c r="N372" t="s">
        <v>78</v>
      </c>
      <c r="O372" t="s">
        <v>74</v>
      </c>
      <c r="P372" t="s">
        <v>74</v>
      </c>
      <c r="Q372" t="s">
        <v>74</v>
      </c>
      <c r="R372" t="s">
        <v>74</v>
      </c>
      <c r="S372" t="s">
        <v>74</v>
      </c>
      <c r="T372" t="s">
        <v>74</v>
      </c>
      <c r="U372" t="s">
        <v>4143</v>
      </c>
      <c r="V372" t="s">
        <v>4144</v>
      </c>
      <c r="W372" t="s">
        <v>4145</v>
      </c>
      <c r="X372" t="s">
        <v>4146</v>
      </c>
      <c r="Y372" t="s">
        <v>4147</v>
      </c>
      <c r="Z372" t="s">
        <v>74</v>
      </c>
      <c r="AA372" t="s">
        <v>74</v>
      </c>
      <c r="AB372" t="s">
        <v>74</v>
      </c>
      <c r="AC372" t="s">
        <v>74</v>
      </c>
      <c r="AD372" t="s">
        <v>74</v>
      </c>
      <c r="AE372" t="s">
        <v>74</v>
      </c>
      <c r="AF372" t="s">
        <v>74</v>
      </c>
      <c r="AG372">
        <v>54</v>
      </c>
      <c r="AH372">
        <v>45</v>
      </c>
      <c r="AI372">
        <v>45</v>
      </c>
      <c r="AJ372">
        <v>0</v>
      </c>
      <c r="AK372">
        <v>4</v>
      </c>
      <c r="AL372" t="s">
        <v>86</v>
      </c>
      <c r="AM372" t="s">
        <v>87</v>
      </c>
      <c r="AN372" t="s">
        <v>88</v>
      </c>
      <c r="AO372" t="s">
        <v>89</v>
      </c>
      <c r="AP372" t="s">
        <v>74</v>
      </c>
      <c r="AQ372" t="s">
        <v>74</v>
      </c>
      <c r="AR372" t="s">
        <v>91</v>
      </c>
      <c r="AS372" t="s">
        <v>92</v>
      </c>
      <c r="AT372" t="s">
        <v>4136</v>
      </c>
      <c r="AU372">
        <v>1991</v>
      </c>
      <c r="AV372">
        <v>96</v>
      </c>
      <c r="AW372" t="s">
        <v>4137</v>
      </c>
      <c r="AX372" t="s">
        <v>74</v>
      </c>
      <c r="AY372" t="s">
        <v>74</v>
      </c>
      <c r="AZ372" t="s">
        <v>74</v>
      </c>
      <c r="BA372" t="s">
        <v>74</v>
      </c>
      <c r="BB372">
        <v>2921</v>
      </c>
      <c r="BC372">
        <v>2937</v>
      </c>
      <c r="BD372" t="s">
        <v>74</v>
      </c>
      <c r="BE372" t="s">
        <v>4148</v>
      </c>
      <c r="BF372" t="str">
        <f>HYPERLINK("http://dx.doi.org/10.1029/90JD02171","http://dx.doi.org/10.1029/90JD02171")</f>
        <v>http://dx.doi.org/10.1029/90JD02171</v>
      </c>
      <c r="BG372" t="s">
        <v>74</v>
      </c>
      <c r="BH372" t="s">
        <v>74</v>
      </c>
      <c r="BI372">
        <v>17</v>
      </c>
      <c r="BJ372" t="s">
        <v>96</v>
      </c>
      <c r="BK372" t="s">
        <v>97</v>
      </c>
      <c r="BL372" t="s">
        <v>96</v>
      </c>
      <c r="BM372" t="s">
        <v>4139</v>
      </c>
      <c r="BN372" t="s">
        <v>74</v>
      </c>
      <c r="BO372" t="s">
        <v>74</v>
      </c>
      <c r="BP372" t="s">
        <v>74</v>
      </c>
      <c r="BQ372" t="s">
        <v>74</v>
      </c>
      <c r="BR372" t="s">
        <v>100</v>
      </c>
      <c r="BS372" t="s">
        <v>4149</v>
      </c>
      <c r="BT372" t="str">
        <f>HYPERLINK("https%3A%2F%2Fwww.webofscience.com%2Fwos%2Fwoscc%2Ffull-record%2FWOS:A1991EZ65700010","View Full Record in Web of Science")</f>
        <v>View Full Record in Web of Science</v>
      </c>
    </row>
    <row r="373" spans="1:72" x14ac:dyDescent="0.15">
      <c r="A373" t="s">
        <v>72</v>
      </c>
      <c r="B373" t="s">
        <v>4150</v>
      </c>
      <c r="C373" t="s">
        <v>74</v>
      </c>
      <c r="D373" t="s">
        <v>74</v>
      </c>
      <c r="E373" t="s">
        <v>74</v>
      </c>
      <c r="F373" t="s">
        <v>4150</v>
      </c>
      <c r="G373" t="s">
        <v>74</v>
      </c>
      <c r="H373" t="s">
        <v>74</v>
      </c>
      <c r="I373" t="s">
        <v>4151</v>
      </c>
      <c r="J373" t="s">
        <v>76</v>
      </c>
      <c r="K373" t="s">
        <v>74</v>
      </c>
      <c r="L373" t="s">
        <v>74</v>
      </c>
      <c r="M373" t="s">
        <v>77</v>
      </c>
      <c r="N373" t="s">
        <v>78</v>
      </c>
      <c r="O373" t="s">
        <v>74</v>
      </c>
      <c r="P373" t="s">
        <v>74</v>
      </c>
      <c r="Q373" t="s">
        <v>74</v>
      </c>
      <c r="R373" t="s">
        <v>74</v>
      </c>
      <c r="S373" t="s">
        <v>74</v>
      </c>
      <c r="T373" t="s">
        <v>74</v>
      </c>
      <c r="U373" t="s">
        <v>4152</v>
      </c>
      <c r="V373" t="s">
        <v>4153</v>
      </c>
      <c r="W373" t="s">
        <v>4154</v>
      </c>
      <c r="X373" t="s">
        <v>3731</v>
      </c>
      <c r="Y373" t="s">
        <v>4155</v>
      </c>
      <c r="Z373" t="s">
        <v>74</v>
      </c>
      <c r="AA373" t="s">
        <v>4156</v>
      </c>
      <c r="AB373" t="s">
        <v>74</v>
      </c>
      <c r="AC373" t="s">
        <v>74</v>
      </c>
      <c r="AD373" t="s">
        <v>74</v>
      </c>
      <c r="AE373" t="s">
        <v>74</v>
      </c>
      <c r="AF373" t="s">
        <v>74</v>
      </c>
      <c r="AG373">
        <v>58</v>
      </c>
      <c r="AH373">
        <v>31</v>
      </c>
      <c r="AI373">
        <v>31</v>
      </c>
      <c r="AJ373">
        <v>0</v>
      </c>
      <c r="AK373">
        <v>3</v>
      </c>
      <c r="AL373" t="s">
        <v>86</v>
      </c>
      <c r="AM373" t="s">
        <v>87</v>
      </c>
      <c r="AN373" t="s">
        <v>88</v>
      </c>
      <c r="AO373" t="s">
        <v>89</v>
      </c>
      <c r="AP373" t="s">
        <v>74</v>
      </c>
      <c r="AQ373" t="s">
        <v>74</v>
      </c>
      <c r="AR373" t="s">
        <v>91</v>
      </c>
      <c r="AS373" t="s">
        <v>92</v>
      </c>
      <c r="AT373" t="s">
        <v>4136</v>
      </c>
      <c r="AU373">
        <v>1991</v>
      </c>
      <c r="AV373">
        <v>96</v>
      </c>
      <c r="AW373" t="s">
        <v>4137</v>
      </c>
      <c r="AX373" t="s">
        <v>74</v>
      </c>
      <c r="AY373" t="s">
        <v>74</v>
      </c>
      <c r="AZ373" t="s">
        <v>74</v>
      </c>
      <c r="BA373" t="s">
        <v>74</v>
      </c>
      <c r="BB373">
        <v>2995</v>
      </c>
      <c r="BC373">
        <v>3011</v>
      </c>
      <c r="BD373" t="s">
        <v>74</v>
      </c>
      <c r="BE373" t="s">
        <v>4157</v>
      </c>
      <c r="BF373" t="str">
        <f>HYPERLINK("http://dx.doi.org/10.1029/90JD01779","http://dx.doi.org/10.1029/90JD01779")</f>
        <v>http://dx.doi.org/10.1029/90JD01779</v>
      </c>
      <c r="BG373" t="s">
        <v>74</v>
      </c>
      <c r="BH373" t="s">
        <v>74</v>
      </c>
      <c r="BI373">
        <v>17</v>
      </c>
      <c r="BJ373" t="s">
        <v>96</v>
      </c>
      <c r="BK373" t="s">
        <v>97</v>
      </c>
      <c r="BL373" t="s">
        <v>96</v>
      </c>
      <c r="BM373" t="s">
        <v>4139</v>
      </c>
      <c r="BN373" t="s">
        <v>74</v>
      </c>
      <c r="BO373" t="s">
        <v>74</v>
      </c>
      <c r="BP373" t="s">
        <v>74</v>
      </c>
      <c r="BQ373" t="s">
        <v>74</v>
      </c>
      <c r="BR373" t="s">
        <v>100</v>
      </c>
      <c r="BS373" t="s">
        <v>4158</v>
      </c>
      <c r="BT373" t="str">
        <f>HYPERLINK("https%3A%2F%2Fwww.webofscience.com%2Fwos%2Fwoscc%2Ffull-record%2FWOS:A1991EZ65700014","View Full Record in Web of Science")</f>
        <v>View Full Record in Web of Science</v>
      </c>
    </row>
    <row r="374" spans="1:72" x14ac:dyDescent="0.15">
      <c r="A374" t="s">
        <v>72</v>
      </c>
      <c r="B374" t="s">
        <v>4159</v>
      </c>
      <c r="C374" t="s">
        <v>74</v>
      </c>
      <c r="D374" t="s">
        <v>74</v>
      </c>
      <c r="E374" t="s">
        <v>74</v>
      </c>
      <c r="F374" t="s">
        <v>4159</v>
      </c>
      <c r="G374" t="s">
        <v>74</v>
      </c>
      <c r="H374" t="s">
        <v>74</v>
      </c>
      <c r="I374" t="s">
        <v>4160</v>
      </c>
      <c r="J374" t="s">
        <v>2528</v>
      </c>
      <c r="K374" t="s">
        <v>74</v>
      </c>
      <c r="L374" t="s">
        <v>74</v>
      </c>
      <c r="M374" t="s">
        <v>77</v>
      </c>
      <c r="N374" t="s">
        <v>78</v>
      </c>
      <c r="O374" t="s">
        <v>74</v>
      </c>
      <c r="P374" t="s">
        <v>74</v>
      </c>
      <c r="Q374" t="s">
        <v>74</v>
      </c>
      <c r="R374" t="s">
        <v>74</v>
      </c>
      <c r="S374" t="s">
        <v>74</v>
      </c>
      <c r="T374" t="s">
        <v>74</v>
      </c>
      <c r="U374" t="s">
        <v>4161</v>
      </c>
      <c r="V374" t="s">
        <v>4162</v>
      </c>
      <c r="W374" t="s">
        <v>4163</v>
      </c>
      <c r="X374" t="s">
        <v>782</v>
      </c>
      <c r="Y374" t="s">
        <v>4164</v>
      </c>
      <c r="Z374" t="s">
        <v>74</v>
      </c>
      <c r="AA374" t="s">
        <v>154</v>
      </c>
      <c r="AB374" t="s">
        <v>74</v>
      </c>
      <c r="AC374" t="s">
        <v>74</v>
      </c>
      <c r="AD374" t="s">
        <v>74</v>
      </c>
      <c r="AE374" t="s">
        <v>74</v>
      </c>
      <c r="AF374" t="s">
        <v>74</v>
      </c>
      <c r="AG374">
        <v>111</v>
      </c>
      <c r="AH374">
        <v>50</v>
      </c>
      <c r="AI374">
        <v>52</v>
      </c>
      <c r="AJ374">
        <v>1</v>
      </c>
      <c r="AK374">
        <v>17</v>
      </c>
      <c r="AL374" t="s">
        <v>715</v>
      </c>
      <c r="AM374" t="s">
        <v>716</v>
      </c>
      <c r="AN374" t="s">
        <v>717</v>
      </c>
      <c r="AO374" t="s">
        <v>2529</v>
      </c>
      <c r="AP374" t="s">
        <v>4165</v>
      </c>
      <c r="AQ374" t="s">
        <v>74</v>
      </c>
      <c r="AR374" t="s">
        <v>2528</v>
      </c>
      <c r="AS374" t="s">
        <v>2530</v>
      </c>
      <c r="AT374" t="s">
        <v>4136</v>
      </c>
      <c r="AU374">
        <v>1991</v>
      </c>
      <c r="AV374">
        <v>187</v>
      </c>
      <c r="AW374" t="s">
        <v>1639</v>
      </c>
      <c r="AX374" t="s">
        <v>74</v>
      </c>
      <c r="AY374" t="s">
        <v>74</v>
      </c>
      <c r="AZ374" t="s">
        <v>74</v>
      </c>
      <c r="BA374" t="s">
        <v>74</v>
      </c>
      <c r="BB374">
        <v>135</v>
      </c>
      <c r="BC374">
        <v>179</v>
      </c>
      <c r="BD374" t="s">
        <v>74</v>
      </c>
      <c r="BE374" t="s">
        <v>4166</v>
      </c>
      <c r="BF374" t="str">
        <f>HYPERLINK("http://dx.doi.org/10.1016/0040-1951(91)90417-Q","http://dx.doi.org/10.1016/0040-1951(91)90417-Q")</f>
        <v>http://dx.doi.org/10.1016/0040-1951(91)90417-Q</v>
      </c>
      <c r="BG374" t="s">
        <v>74</v>
      </c>
      <c r="BH374" t="s">
        <v>74</v>
      </c>
      <c r="BI374">
        <v>45</v>
      </c>
      <c r="BJ374" t="s">
        <v>170</v>
      </c>
      <c r="BK374" t="s">
        <v>97</v>
      </c>
      <c r="BL374" t="s">
        <v>170</v>
      </c>
      <c r="BM374" t="s">
        <v>4167</v>
      </c>
      <c r="BN374" t="s">
        <v>74</v>
      </c>
      <c r="BO374" t="s">
        <v>74</v>
      </c>
      <c r="BP374" t="s">
        <v>74</v>
      </c>
      <c r="BQ374" t="s">
        <v>74</v>
      </c>
      <c r="BR374" t="s">
        <v>100</v>
      </c>
      <c r="BS374" t="s">
        <v>4168</v>
      </c>
      <c r="BT374" t="str">
        <f>HYPERLINK("https%3A%2F%2Fwww.webofscience.com%2Fwos%2Fwoscc%2Ffull-record%2FWOS:A1991FC79100011","View Full Record in Web of Science")</f>
        <v>View Full Record in Web of Science</v>
      </c>
    </row>
    <row r="375" spans="1:72" x14ac:dyDescent="0.15">
      <c r="A375" t="s">
        <v>72</v>
      </c>
      <c r="B375" t="s">
        <v>2164</v>
      </c>
      <c r="C375" t="s">
        <v>74</v>
      </c>
      <c r="D375" t="s">
        <v>74</v>
      </c>
      <c r="E375" t="s">
        <v>74</v>
      </c>
      <c r="F375" t="s">
        <v>2164</v>
      </c>
      <c r="G375" t="s">
        <v>74</v>
      </c>
      <c r="H375" t="s">
        <v>74</v>
      </c>
      <c r="I375" t="s">
        <v>4169</v>
      </c>
      <c r="J375" t="s">
        <v>870</v>
      </c>
      <c r="K375" t="s">
        <v>74</v>
      </c>
      <c r="L375" t="s">
        <v>74</v>
      </c>
      <c r="M375" t="s">
        <v>77</v>
      </c>
      <c r="N375" t="s">
        <v>334</v>
      </c>
      <c r="O375" t="s">
        <v>74</v>
      </c>
      <c r="P375" t="s">
        <v>74</v>
      </c>
      <c r="Q375" t="s">
        <v>74</v>
      </c>
      <c r="R375" t="s">
        <v>74</v>
      </c>
      <c r="S375" t="s">
        <v>74</v>
      </c>
      <c r="T375" t="s">
        <v>4170</v>
      </c>
      <c r="U375" t="s">
        <v>74</v>
      </c>
      <c r="V375" t="s">
        <v>4171</v>
      </c>
      <c r="W375" t="s">
        <v>4172</v>
      </c>
      <c r="X375" t="s">
        <v>74</v>
      </c>
      <c r="Y375" t="s">
        <v>4173</v>
      </c>
      <c r="Z375" t="s">
        <v>74</v>
      </c>
      <c r="AA375" t="s">
        <v>74</v>
      </c>
      <c r="AB375" t="s">
        <v>74</v>
      </c>
      <c r="AC375" t="s">
        <v>74</v>
      </c>
      <c r="AD375" t="s">
        <v>74</v>
      </c>
      <c r="AE375" t="s">
        <v>74</v>
      </c>
      <c r="AF375" t="s">
        <v>74</v>
      </c>
      <c r="AG375">
        <v>10</v>
      </c>
      <c r="AH375">
        <v>21</v>
      </c>
      <c r="AI375">
        <v>23</v>
      </c>
      <c r="AJ375">
        <v>0</v>
      </c>
      <c r="AK375">
        <v>3</v>
      </c>
      <c r="AL375" t="s">
        <v>715</v>
      </c>
      <c r="AM375" t="s">
        <v>716</v>
      </c>
      <c r="AN375" t="s">
        <v>717</v>
      </c>
      <c r="AO375" t="s">
        <v>878</v>
      </c>
      <c r="AP375" t="s">
        <v>74</v>
      </c>
      <c r="AQ375" t="s">
        <v>74</v>
      </c>
      <c r="AR375" t="s">
        <v>879</v>
      </c>
      <c r="AS375" t="s">
        <v>74</v>
      </c>
      <c r="AT375" t="s">
        <v>4174</v>
      </c>
      <c r="AU375">
        <v>1991</v>
      </c>
      <c r="AV375">
        <v>1088</v>
      </c>
      <c r="AW375">
        <v>2</v>
      </c>
      <c r="AX375" t="s">
        <v>74</v>
      </c>
      <c r="AY375" t="s">
        <v>74</v>
      </c>
      <c r="AZ375" t="s">
        <v>74</v>
      </c>
      <c r="BA375" t="s">
        <v>74</v>
      </c>
      <c r="BB375">
        <v>323</v>
      </c>
      <c r="BC375">
        <v>324</v>
      </c>
      <c r="BD375" t="s">
        <v>74</v>
      </c>
      <c r="BE375" t="s">
        <v>4175</v>
      </c>
      <c r="BF375" t="str">
        <f>HYPERLINK("http://dx.doi.org/10.1016/0167-4781(91)90073-U","http://dx.doi.org/10.1016/0167-4781(91)90073-U")</f>
        <v>http://dx.doi.org/10.1016/0167-4781(91)90073-U</v>
      </c>
      <c r="BG375" t="s">
        <v>74</v>
      </c>
      <c r="BH375" t="s">
        <v>74</v>
      </c>
      <c r="BI375">
        <v>2</v>
      </c>
      <c r="BJ375" t="s">
        <v>882</v>
      </c>
      <c r="BK375" t="s">
        <v>97</v>
      </c>
      <c r="BL375" t="s">
        <v>882</v>
      </c>
      <c r="BM375" t="s">
        <v>4176</v>
      </c>
      <c r="BN375">
        <v>2001407</v>
      </c>
      <c r="BO375" t="s">
        <v>74</v>
      </c>
      <c r="BP375" t="s">
        <v>74</v>
      </c>
      <c r="BQ375" t="s">
        <v>74</v>
      </c>
      <c r="BR375" t="s">
        <v>100</v>
      </c>
      <c r="BS375" t="s">
        <v>4177</v>
      </c>
      <c r="BT375" t="str">
        <f>HYPERLINK("https%3A%2F%2Fwww.webofscience.com%2Fwos%2Fwoscc%2Ffull-record%2FWOS:A1991FA15200023","View Full Record in Web of Science")</f>
        <v>View Full Record in Web of Science</v>
      </c>
    </row>
    <row r="376" spans="1:72" x14ac:dyDescent="0.15">
      <c r="A376" t="s">
        <v>72</v>
      </c>
      <c r="B376" t="s">
        <v>4178</v>
      </c>
      <c r="C376" t="s">
        <v>74</v>
      </c>
      <c r="D376" t="s">
        <v>74</v>
      </c>
      <c r="E376" t="s">
        <v>74</v>
      </c>
      <c r="F376" t="s">
        <v>4178</v>
      </c>
      <c r="G376" t="s">
        <v>74</v>
      </c>
      <c r="H376" t="s">
        <v>74</v>
      </c>
      <c r="I376" t="s">
        <v>4179</v>
      </c>
      <c r="J376" t="s">
        <v>123</v>
      </c>
      <c r="K376" t="s">
        <v>74</v>
      </c>
      <c r="L376" t="s">
        <v>74</v>
      </c>
      <c r="M376" t="s">
        <v>77</v>
      </c>
      <c r="N376" t="s">
        <v>78</v>
      </c>
      <c r="O376" t="s">
        <v>74</v>
      </c>
      <c r="P376" t="s">
        <v>74</v>
      </c>
      <c r="Q376" t="s">
        <v>74</v>
      </c>
      <c r="R376" t="s">
        <v>74</v>
      </c>
      <c r="S376" t="s">
        <v>74</v>
      </c>
      <c r="T376" t="s">
        <v>74</v>
      </c>
      <c r="U376" t="s">
        <v>4180</v>
      </c>
      <c r="V376" t="s">
        <v>4181</v>
      </c>
      <c r="W376" t="s">
        <v>4182</v>
      </c>
      <c r="X376" t="s">
        <v>4183</v>
      </c>
      <c r="Y376" t="s">
        <v>4184</v>
      </c>
      <c r="Z376" t="s">
        <v>74</v>
      </c>
      <c r="AA376" t="s">
        <v>4185</v>
      </c>
      <c r="AB376" t="s">
        <v>4186</v>
      </c>
      <c r="AC376" t="s">
        <v>74</v>
      </c>
      <c r="AD376" t="s">
        <v>74</v>
      </c>
      <c r="AE376" t="s">
        <v>74</v>
      </c>
      <c r="AF376" t="s">
        <v>74</v>
      </c>
      <c r="AG376">
        <v>78</v>
      </c>
      <c r="AH376">
        <v>261</v>
      </c>
      <c r="AI376">
        <v>271</v>
      </c>
      <c r="AJ376">
        <v>0</v>
      </c>
      <c r="AK376">
        <v>27</v>
      </c>
      <c r="AL376" t="s">
        <v>86</v>
      </c>
      <c r="AM376" t="s">
        <v>87</v>
      </c>
      <c r="AN376" t="s">
        <v>88</v>
      </c>
      <c r="AO376" t="s">
        <v>129</v>
      </c>
      <c r="AP376" t="s">
        <v>130</v>
      </c>
      <c r="AQ376" t="s">
        <v>74</v>
      </c>
      <c r="AR376" t="s">
        <v>131</v>
      </c>
      <c r="AS376" t="s">
        <v>132</v>
      </c>
      <c r="AT376" t="s">
        <v>4187</v>
      </c>
      <c r="AU376">
        <v>1991</v>
      </c>
      <c r="AV376">
        <v>96</v>
      </c>
      <c r="AW376" t="s">
        <v>4188</v>
      </c>
      <c r="AX376" t="s">
        <v>74</v>
      </c>
      <c r="AY376" t="s">
        <v>74</v>
      </c>
      <c r="AZ376" t="s">
        <v>74</v>
      </c>
      <c r="BA376" t="s">
        <v>74</v>
      </c>
      <c r="BB376">
        <v>2675</v>
      </c>
      <c r="BC376">
        <v>2692</v>
      </c>
      <c r="BD376" t="s">
        <v>74</v>
      </c>
      <c r="BE376" t="s">
        <v>4189</v>
      </c>
      <c r="BF376" t="str">
        <f>HYPERLINK("http://dx.doi.org/10.1029/90JC02422","http://dx.doi.org/10.1029/90JC02422")</f>
        <v>http://dx.doi.org/10.1029/90JC02422</v>
      </c>
      <c r="BG376" t="s">
        <v>74</v>
      </c>
      <c r="BH376" t="s">
        <v>74</v>
      </c>
      <c r="BI376">
        <v>18</v>
      </c>
      <c r="BJ376" t="s">
        <v>136</v>
      </c>
      <c r="BK376" t="s">
        <v>97</v>
      </c>
      <c r="BL376" t="s">
        <v>136</v>
      </c>
      <c r="BM376" t="s">
        <v>4190</v>
      </c>
      <c r="BN376" t="s">
        <v>74</v>
      </c>
      <c r="BO376" t="s">
        <v>74</v>
      </c>
      <c r="BP376" t="s">
        <v>74</v>
      </c>
      <c r="BQ376" t="s">
        <v>74</v>
      </c>
      <c r="BR376" t="s">
        <v>100</v>
      </c>
      <c r="BS376" t="s">
        <v>4191</v>
      </c>
      <c r="BT376" t="str">
        <f>HYPERLINK("https%3A%2F%2Fwww.webofscience.com%2Fwos%2Fwoscc%2Ffull-record%2FWOS:A1991EY60800013","View Full Record in Web of Science")</f>
        <v>View Full Record in Web of Science</v>
      </c>
    </row>
    <row r="377" spans="1:72" x14ac:dyDescent="0.15">
      <c r="A377" t="s">
        <v>72</v>
      </c>
      <c r="B377" t="s">
        <v>4192</v>
      </c>
      <c r="C377" t="s">
        <v>74</v>
      </c>
      <c r="D377" t="s">
        <v>74</v>
      </c>
      <c r="E377" t="s">
        <v>74</v>
      </c>
      <c r="F377" t="s">
        <v>4192</v>
      </c>
      <c r="G377" t="s">
        <v>74</v>
      </c>
      <c r="H377" t="s">
        <v>74</v>
      </c>
      <c r="I377" t="s">
        <v>4193</v>
      </c>
      <c r="J377" t="s">
        <v>4194</v>
      </c>
      <c r="K377" t="s">
        <v>74</v>
      </c>
      <c r="L377" t="s">
        <v>74</v>
      </c>
      <c r="M377" t="s">
        <v>77</v>
      </c>
      <c r="N377" t="s">
        <v>78</v>
      </c>
      <c r="O377" t="s">
        <v>74</v>
      </c>
      <c r="P377" t="s">
        <v>74</v>
      </c>
      <c r="Q377" t="s">
        <v>74</v>
      </c>
      <c r="R377" t="s">
        <v>74</v>
      </c>
      <c r="S377" t="s">
        <v>74</v>
      </c>
      <c r="T377" t="s">
        <v>74</v>
      </c>
      <c r="U377" t="s">
        <v>4195</v>
      </c>
      <c r="V377" t="s">
        <v>4196</v>
      </c>
      <c r="W377" t="s">
        <v>74</v>
      </c>
      <c r="X377" t="s">
        <v>74</v>
      </c>
      <c r="Y377" t="s">
        <v>4197</v>
      </c>
      <c r="Z377" t="s">
        <v>74</v>
      </c>
      <c r="AA377" t="s">
        <v>74</v>
      </c>
      <c r="AB377" t="s">
        <v>74</v>
      </c>
      <c r="AC377" t="s">
        <v>74</v>
      </c>
      <c r="AD377" t="s">
        <v>74</v>
      </c>
      <c r="AE377" t="s">
        <v>74</v>
      </c>
      <c r="AF377" t="s">
        <v>74</v>
      </c>
      <c r="AG377">
        <v>21</v>
      </c>
      <c r="AH377">
        <v>62</v>
      </c>
      <c r="AI377">
        <v>67</v>
      </c>
      <c r="AJ377">
        <v>0</v>
      </c>
      <c r="AK377">
        <v>8</v>
      </c>
      <c r="AL377" t="s">
        <v>568</v>
      </c>
      <c r="AM377" t="s">
        <v>569</v>
      </c>
      <c r="AN377" t="s">
        <v>570</v>
      </c>
      <c r="AO377" t="s">
        <v>4198</v>
      </c>
      <c r="AP377" t="s">
        <v>74</v>
      </c>
      <c r="AQ377" t="s">
        <v>74</v>
      </c>
      <c r="AR377" t="s">
        <v>4199</v>
      </c>
      <c r="AS377" t="s">
        <v>4200</v>
      </c>
      <c r="AT377" t="s">
        <v>4187</v>
      </c>
      <c r="AU377">
        <v>1991</v>
      </c>
      <c r="AV377">
        <v>48</v>
      </c>
      <c r="AW377">
        <v>4</v>
      </c>
      <c r="AX377" t="s">
        <v>74</v>
      </c>
      <c r="AY377" t="s">
        <v>74</v>
      </c>
      <c r="AZ377" t="s">
        <v>74</v>
      </c>
      <c r="BA377" t="s">
        <v>74</v>
      </c>
      <c r="BB377">
        <v>607</v>
      </c>
      <c r="BC377">
        <v>618</v>
      </c>
      <c r="BD377" t="s">
        <v>74</v>
      </c>
      <c r="BE377" t="s">
        <v>4201</v>
      </c>
      <c r="BF377" t="str">
        <f>HYPERLINK("http://dx.doi.org/10.1175/1520-0469(1991)048&lt;0607:TIOTEQ&gt;2.0.CO;2","http://dx.doi.org/10.1175/1520-0469(1991)048&lt;0607:TIOTEQ&gt;2.0.CO;2")</f>
        <v>http://dx.doi.org/10.1175/1520-0469(1991)048&lt;0607:TIOTEQ&gt;2.0.CO;2</v>
      </c>
      <c r="BG377" t="s">
        <v>74</v>
      </c>
      <c r="BH377" t="s">
        <v>74</v>
      </c>
      <c r="BI377">
        <v>12</v>
      </c>
      <c r="BJ377" t="s">
        <v>96</v>
      </c>
      <c r="BK377" t="s">
        <v>97</v>
      </c>
      <c r="BL377" t="s">
        <v>96</v>
      </c>
      <c r="BM377" t="s">
        <v>4202</v>
      </c>
      <c r="BN377" t="s">
        <v>74</v>
      </c>
      <c r="BO377" t="s">
        <v>74</v>
      </c>
      <c r="BP377" t="s">
        <v>74</v>
      </c>
      <c r="BQ377" t="s">
        <v>74</v>
      </c>
      <c r="BR377" t="s">
        <v>100</v>
      </c>
      <c r="BS377" t="s">
        <v>4203</v>
      </c>
      <c r="BT377" t="str">
        <f>HYPERLINK("https%3A%2F%2Fwww.webofscience.com%2Fwos%2Fwoscc%2Ffull-record%2FWOS:A1991FC71800008","View Full Record in Web of Science")</f>
        <v>View Full Record in Web of Science</v>
      </c>
    </row>
    <row r="378" spans="1:72" x14ac:dyDescent="0.15">
      <c r="A378" t="s">
        <v>72</v>
      </c>
      <c r="B378" t="s">
        <v>3596</v>
      </c>
      <c r="C378" t="s">
        <v>74</v>
      </c>
      <c r="D378" t="s">
        <v>74</v>
      </c>
      <c r="E378" t="s">
        <v>74</v>
      </c>
      <c r="F378" t="s">
        <v>3596</v>
      </c>
      <c r="G378" t="s">
        <v>74</v>
      </c>
      <c r="H378" t="s">
        <v>74</v>
      </c>
      <c r="I378" t="s">
        <v>4204</v>
      </c>
      <c r="J378" t="s">
        <v>104</v>
      </c>
      <c r="K378" t="s">
        <v>74</v>
      </c>
      <c r="L378" t="s">
        <v>74</v>
      </c>
      <c r="M378" t="s">
        <v>77</v>
      </c>
      <c r="N378" t="s">
        <v>177</v>
      </c>
      <c r="O378" t="s">
        <v>74</v>
      </c>
      <c r="P378" t="s">
        <v>74</v>
      </c>
      <c r="Q378" t="s">
        <v>74</v>
      </c>
      <c r="R378" t="s">
        <v>74</v>
      </c>
      <c r="S378" t="s">
        <v>74</v>
      </c>
      <c r="T378" t="s">
        <v>74</v>
      </c>
      <c r="U378" t="s">
        <v>74</v>
      </c>
      <c r="V378" t="s">
        <v>74</v>
      </c>
      <c r="W378" t="s">
        <v>74</v>
      </c>
      <c r="X378" t="s">
        <v>74</v>
      </c>
      <c r="Y378" t="s">
        <v>74</v>
      </c>
      <c r="Z378" t="s">
        <v>74</v>
      </c>
      <c r="AA378" t="s">
        <v>74</v>
      </c>
      <c r="AB378" t="s">
        <v>74</v>
      </c>
      <c r="AC378" t="s">
        <v>74</v>
      </c>
      <c r="AD378" t="s">
        <v>74</v>
      </c>
      <c r="AE378" t="s">
        <v>74</v>
      </c>
      <c r="AF378" t="s">
        <v>74</v>
      </c>
      <c r="AG378">
        <v>0</v>
      </c>
      <c r="AH378">
        <v>0</v>
      </c>
      <c r="AI378">
        <v>0</v>
      </c>
      <c r="AJ378">
        <v>1</v>
      </c>
      <c r="AK378">
        <v>1</v>
      </c>
      <c r="AL378" t="s">
        <v>110</v>
      </c>
      <c r="AM378" t="s">
        <v>111</v>
      </c>
      <c r="AN378" t="s">
        <v>112</v>
      </c>
      <c r="AO378" t="s">
        <v>113</v>
      </c>
      <c r="AP378" t="s">
        <v>74</v>
      </c>
      <c r="AQ378" t="s">
        <v>74</v>
      </c>
      <c r="AR378" t="s">
        <v>104</v>
      </c>
      <c r="AS378" t="s">
        <v>114</v>
      </c>
      <c r="AT378" t="s">
        <v>4205</v>
      </c>
      <c r="AU378">
        <v>1991</v>
      </c>
      <c r="AV378">
        <v>349</v>
      </c>
      <c r="AW378">
        <v>6310</v>
      </c>
      <c r="AX378" t="s">
        <v>74</v>
      </c>
      <c r="AY378" t="s">
        <v>74</v>
      </c>
      <c r="AZ378" t="s">
        <v>74</v>
      </c>
      <c r="BA378" t="s">
        <v>74</v>
      </c>
      <c r="BB378">
        <v>553</v>
      </c>
      <c r="BC378">
        <v>553</v>
      </c>
      <c r="BD378" t="s">
        <v>74</v>
      </c>
      <c r="BE378" t="s">
        <v>4206</v>
      </c>
      <c r="BF378" t="str">
        <f>HYPERLINK("http://dx.doi.org/10.1038/349553a0","http://dx.doi.org/10.1038/349553a0")</f>
        <v>http://dx.doi.org/10.1038/349553a0</v>
      </c>
      <c r="BG378" t="s">
        <v>74</v>
      </c>
      <c r="BH378" t="s">
        <v>74</v>
      </c>
      <c r="BI378">
        <v>1</v>
      </c>
      <c r="BJ378" t="s">
        <v>117</v>
      </c>
      <c r="BK378" t="s">
        <v>97</v>
      </c>
      <c r="BL378" t="s">
        <v>118</v>
      </c>
      <c r="BM378" t="s">
        <v>4207</v>
      </c>
      <c r="BN378">
        <v>2000127</v>
      </c>
      <c r="BO378" t="s">
        <v>147</v>
      </c>
      <c r="BP378" t="s">
        <v>74</v>
      </c>
      <c r="BQ378" t="s">
        <v>74</v>
      </c>
      <c r="BR378" t="s">
        <v>100</v>
      </c>
      <c r="BS378" t="s">
        <v>4208</v>
      </c>
      <c r="BT378" t="str">
        <f>HYPERLINK("https%3A%2F%2Fwww.webofscience.com%2Fwos%2Fwoscc%2Ffull-record%2FWOS:A1991EX57000008","View Full Record in Web of Science")</f>
        <v>View Full Record in Web of Science</v>
      </c>
    </row>
    <row r="379" spans="1:72" x14ac:dyDescent="0.15">
      <c r="A379" t="s">
        <v>72</v>
      </c>
      <c r="B379" t="s">
        <v>4209</v>
      </c>
      <c r="C379" t="s">
        <v>74</v>
      </c>
      <c r="D379" t="s">
        <v>74</v>
      </c>
      <c r="E379" t="s">
        <v>74</v>
      </c>
      <c r="F379" t="s">
        <v>4209</v>
      </c>
      <c r="G379" t="s">
        <v>74</v>
      </c>
      <c r="H379" t="s">
        <v>74</v>
      </c>
      <c r="I379" t="s">
        <v>4210</v>
      </c>
      <c r="J379" t="s">
        <v>1425</v>
      </c>
      <c r="K379" t="s">
        <v>74</v>
      </c>
      <c r="L379" t="s">
        <v>74</v>
      </c>
      <c r="M379" t="s">
        <v>77</v>
      </c>
      <c r="N379" t="s">
        <v>78</v>
      </c>
      <c r="O379" t="s">
        <v>74</v>
      </c>
      <c r="P379" t="s">
        <v>74</v>
      </c>
      <c r="Q379" t="s">
        <v>74</v>
      </c>
      <c r="R379" t="s">
        <v>74</v>
      </c>
      <c r="S379" t="s">
        <v>74</v>
      </c>
      <c r="T379" t="s">
        <v>74</v>
      </c>
      <c r="U379" t="s">
        <v>4211</v>
      </c>
      <c r="V379" t="s">
        <v>4212</v>
      </c>
      <c r="W379" t="s">
        <v>4213</v>
      </c>
      <c r="X379" t="s">
        <v>4214</v>
      </c>
      <c r="Y379" t="s">
        <v>4215</v>
      </c>
      <c r="Z379" t="s">
        <v>74</v>
      </c>
      <c r="AA379" t="s">
        <v>4216</v>
      </c>
      <c r="AB379" t="s">
        <v>74</v>
      </c>
      <c r="AC379" t="s">
        <v>74</v>
      </c>
      <c r="AD379" t="s">
        <v>74</v>
      </c>
      <c r="AE379" t="s">
        <v>74</v>
      </c>
      <c r="AF379" t="s">
        <v>74</v>
      </c>
      <c r="AG379">
        <v>31</v>
      </c>
      <c r="AH379">
        <v>21</v>
      </c>
      <c r="AI379">
        <v>22</v>
      </c>
      <c r="AJ379">
        <v>0</v>
      </c>
      <c r="AK379">
        <v>1</v>
      </c>
      <c r="AL379" t="s">
        <v>86</v>
      </c>
      <c r="AM379" t="s">
        <v>87</v>
      </c>
      <c r="AN379" t="s">
        <v>88</v>
      </c>
      <c r="AO379" t="s">
        <v>1431</v>
      </c>
      <c r="AP379" t="s">
        <v>74</v>
      </c>
      <c r="AQ379" t="s">
        <v>74</v>
      </c>
      <c r="AR379" t="s">
        <v>1432</v>
      </c>
      <c r="AS379" t="s">
        <v>74</v>
      </c>
      <c r="AT379" t="s">
        <v>4217</v>
      </c>
      <c r="AU379">
        <v>1991</v>
      </c>
      <c r="AV379">
        <v>96</v>
      </c>
      <c r="AW379" t="s">
        <v>4218</v>
      </c>
      <c r="AX379" t="s">
        <v>74</v>
      </c>
      <c r="AY379" t="s">
        <v>74</v>
      </c>
      <c r="AZ379" t="s">
        <v>74</v>
      </c>
      <c r="BA379" t="s">
        <v>74</v>
      </c>
      <c r="BB379">
        <v>2019</v>
      </c>
      <c r="BC379">
        <v>2038</v>
      </c>
      <c r="BD379" t="s">
        <v>74</v>
      </c>
      <c r="BE379" t="s">
        <v>4219</v>
      </c>
      <c r="BF379" t="str">
        <f>HYPERLINK("http://dx.doi.org/10.1029/90JB01721","http://dx.doi.org/10.1029/90JB01721")</f>
        <v>http://dx.doi.org/10.1029/90JB01721</v>
      </c>
      <c r="BG379" t="s">
        <v>74</v>
      </c>
      <c r="BH379" t="s">
        <v>74</v>
      </c>
      <c r="BI379">
        <v>20</v>
      </c>
      <c r="BJ379" t="s">
        <v>380</v>
      </c>
      <c r="BK379" t="s">
        <v>97</v>
      </c>
      <c r="BL379" t="s">
        <v>381</v>
      </c>
      <c r="BM379" t="s">
        <v>4220</v>
      </c>
      <c r="BN379" t="s">
        <v>74</v>
      </c>
      <c r="BO379" t="s">
        <v>74</v>
      </c>
      <c r="BP379" t="s">
        <v>74</v>
      </c>
      <c r="BQ379" t="s">
        <v>74</v>
      </c>
      <c r="BR379" t="s">
        <v>100</v>
      </c>
      <c r="BS379" t="s">
        <v>4221</v>
      </c>
      <c r="BT379" t="str">
        <f>HYPERLINK("https%3A%2F%2Fwww.webofscience.com%2Fwos%2Fwoscc%2Ffull-record%2FWOS:A1991EX66800008","View Full Record in Web of Science")</f>
        <v>View Full Record in Web of Science</v>
      </c>
    </row>
    <row r="380" spans="1:72" x14ac:dyDescent="0.15">
      <c r="A380" t="s">
        <v>72</v>
      </c>
      <c r="B380" t="s">
        <v>4222</v>
      </c>
      <c r="C380" t="s">
        <v>74</v>
      </c>
      <c r="D380" t="s">
        <v>74</v>
      </c>
      <c r="E380" t="s">
        <v>74</v>
      </c>
      <c r="F380" t="s">
        <v>4222</v>
      </c>
      <c r="G380" t="s">
        <v>74</v>
      </c>
      <c r="H380" t="s">
        <v>74</v>
      </c>
      <c r="I380" t="s">
        <v>4223</v>
      </c>
      <c r="J380" t="s">
        <v>1425</v>
      </c>
      <c r="K380" t="s">
        <v>74</v>
      </c>
      <c r="L380" t="s">
        <v>74</v>
      </c>
      <c r="M380" t="s">
        <v>77</v>
      </c>
      <c r="N380" t="s">
        <v>78</v>
      </c>
      <c r="O380" t="s">
        <v>74</v>
      </c>
      <c r="P380" t="s">
        <v>74</v>
      </c>
      <c r="Q380" t="s">
        <v>74</v>
      </c>
      <c r="R380" t="s">
        <v>74</v>
      </c>
      <c r="S380" t="s">
        <v>74</v>
      </c>
      <c r="T380" t="s">
        <v>74</v>
      </c>
      <c r="U380" t="s">
        <v>4224</v>
      </c>
      <c r="V380" t="s">
        <v>4225</v>
      </c>
      <c r="W380" t="s">
        <v>4226</v>
      </c>
      <c r="X380" t="s">
        <v>4227</v>
      </c>
      <c r="Y380" t="s">
        <v>4228</v>
      </c>
      <c r="Z380" t="s">
        <v>74</v>
      </c>
      <c r="AA380" t="s">
        <v>4229</v>
      </c>
      <c r="AB380" t="s">
        <v>74</v>
      </c>
      <c r="AC380" t="s">
        <v>74</v>
      </c>
      <c r="AD380" t="s">
        <v>74</v>
      </c>
      <c r="AE380" t="s">
        <v>74</v>
      </c>
      <c r="AF380" t="s">
        <v>74</v>
      </c>
      <c r="AG380">
        <v>50</v>
      </c>
      <c r="AH380">
        <v>147</v>
      </c>
      <c r="AI380">
        <v>158</v>
      </c>
      <c r="AJ380">
        <v>0</v>
      </c>
      <c r="AK380">
        <v>13</v>
      </c>
      <c r="AL380" t="s">
        <v>86</v>
      </c>
      <c r="AM380" t="s">
        <v>87</v>
      </c>
      <c r="AN380" t="s">
        <v>88</v>
      </c>
      <c r="AO380" t="s">
        <v>1431</v>
      </c>
      <c r="AP380" t="s">
        <v>74</v>
      </c>
      <c r="AQ380" t="s">
        <v>74</v>
      </c>
      <c r="AR380" t="s">
        <v>1432</v>
      </c>
      <c r="AS380" t="s">
        <v>74</v>
      </c>
      <c r="AT380" t="s">
        <v>4217</v>
      </c>
      <c r="AU380">
        <v>1991</v>
      </c>
      <c r="AV380">
        <v>96</v>
      </c>
      <c r="AW380" t="s">
        <v>4218</v>
      </c>
      <c r="AX380" t="s">
        <v>74</v>
      </c>
      <c r="AY380" t="s">
        <v>74</v>
      </c>
      <c r="AZ380" t="s">
        <v>74</v>
      </c>
      <c r="BA380" t="s">
        <v>74</v>
      </c>
      <c r="BB380">
        <v>2089</v>
      </c>
      <c r="BC380">
        <v>2107</v>
      </c>
      <c r="BD380" t="s">
        <v>74</v>
      </c>
      <c r="BE380" t="s">
        <v>4230</v>
      </c>
      <c r="BF380" t="str">
        <f>HYPERLINK("http://dx.doi.org/10.1029/90JB01384","http://dx.doi.org/10.1029/90JB01384")</f>
        <v>http://dx.doi.org/10.1029/90JB01384</v>
      </c>
      <c r="BG380" t="s">
        <v>74</v>
      </c>
      <c r="BH380" t="s">
        <v>74</v>
      </c>
      <c r="BI380">
        <v>19</v>
      </c>
      <c r="BJ380" t="s">
        <v>380</v>
      </c>
      <c r="BK380" t="s">
        <v>97</v>
      </c>
      <c r="BL380" t="s">
        <v>381</v>
      </c>
      <c r="BM380" t="s">
        <v>4220</v>
      </c>
      <c r="BN380" t="s">
        <v>74</v>
      </c>
      <c r="BO380" t="s">
        <v>74</v>
      </c>
      <c r="BP380" t="s">
        <v>74</v>
      </c>
      <c r="BQ380" t="s">
        <v>74</v>
      </c>
      <c r="BR380" t="s">
        <v>100</v>
      </c>
      <c r="BS380" t="s">
        <v>4231</v>
      </c>
      <c r="BT380" t="str">
        <f>HYPERLINK("https%3A%2F%2Fwww.webofscience.com%2Fwos%2Fwoscc%2Ffull-record%2FWOS:A1991EX66800013","View Full Record in Web of Science")</f>
        <v>View Full Record in Web of Science</v>
      </c>
    </row>
    <row r="381" spans="1:72" x14ac:dyDescent="0.15">
      <c r="A381" t="s">
        <v>72</v>
      </c>
      <c r="B381" t="s">
        <v>4232</v>
      </c>
      <c r="C381" t="s">
        <v>74</v>
      </c>
      <c r="D381" t="s">
        <v>74</v>
      </c>
      <c r="E381" t="s">
        <v>74</v>
      </c>
      <c r="F381" t="s">
        <v>4232</v>
      </c>
      <c r="G381" t="s">
        <v>74</v>
      </c>
      <c r="H381" t="s">
        <v>74</v>
      </c>
      <c r="I381" t="s">
        <v>4233</v>
      </c>
      <c r="J381" t="s">
        <v>176</v>
      </c>
      <c r="K381" t="s">
        <v>74</v>
      </c>
      <c r="L381" t="s">
        <v>74</v>
      </c>
      <c r="M381" t="s">
        <v>77</v>
      </c>
      <c r="N381" t="s">
        <v>78</v>
      </c>
      <c r="O381" t="s">
        <v>74</v>
      </c>
      <c r="P381" t="s">
        <v>74</v>
      </c>
      <c r="Q381" t="s">
        <v>74</v>
      </c>
      <c r="R381" t="s">
        <v>74</v>
      </c>
      <c r="S381" t="s">
        <v>74</v>
      </c>
      <c r="T381" t="s">
        <v>74</v>
      </c>
      <c r="U381" t="s">
        <v>74</v>
      </c>
      <c r="V381" t="s">
        <v>74</v>
      </c>
      <c r="W381" t="s">
        <v>74</v>
      </c>
      <c r="X381" t="s">
        <v>74</v>
      </c>
      <c r="Y381" t="s">
        <v>4234</v>
      </c>
      <c r="Z381" t="s">
        <v>74</v>
      </c>
      <c r="AA381" t="s">
        <v>74</v>
      </c>
      <c r="AB381" t="s">
        <v>74</v>
      </c>
      <c r="AC381" t="s">
        <v>74</v>
      </c>
      <c r="AD381" t="s">
        <v>74</v>
      </c>
      <c r="AE381" t="s">
        <v>74</v>
      </c>
      <c r="AF381" t="s">
        <v>74</v>
      </c>
      <c r="AG381">
        <v>2</v>
      </c>
      <c r="AH381">
        <v>52</v>
      </c>
      <c r="AI381">
        <v>65</v>
      </c>
      <c r="AJ381">
        <v>0</v>
      </c>
      <c r="AK381">
        <v>4</v>
      </c>
      <c r="AL381" t="s">
        <v>178</v>
      </c>
      <c r="AM381" t="s">
        <v>179</v>
      </c>
      <c r="AN381" t="s">
        <v>180</v>
      </c>
      <c r="AO381" t="s">
        <v>181</v>
      </c>
      <c r="AP381" t="s">
        <v>74</v>
      </c>
      <c r="AQ381" t="s">
        <v>74</v>
      </c>
      <c r="AR381" t="s">
        <v>182</v>
      </c>
      <c r="AS381" t="s">
        <v>183</v>
      </c>
      <c r="AT381" t="s">
        <v>4235</v>
      </c>
      <c r="AU381">
        <v>1991</v>
      </c>
      <c r="AV381">
        <v>129</v>
      </c>
      <c r="AW381">
        <v>1755</v>
      </c>
      <c r="AX381" t="s">
        <v>74</v>
      </c>
      <c r="AY381" t="s">
        <v>74</v>
      </c>
      <c r="AZ381" t="s">
        <v>74</v>
      </c>
      <c r="BA381" t="s">
        <v>74</v>
      </c>
      <c r="BB381">
        <v>46</v>
      </c>
      <c r="BC381">
        <v>48</v>
      </c>
      <c r="BD381" t="s">
        <v>74</v>
      </c>
      <c r="BE381" t="s">
        <v>74</v>
      </c>
      <c r="BF381" t="s">
        <v>74</v>
      </c>
      <c r="BG381" t="s">
        <v>74</v>
      </c>
      <c r="BH381" t="s">
        <v>74</v>
      </c>
      <c r="BI381">
        <v>3</v>
      </c>
      <c r="BJ381" t="s">
        <v>117</v>
      </c>
      <c r="BK381" t="s">
        <v>97</v>
      </c>
      <c r="BL381" t="s">
        <v>118</v>
      </c>
      <c r="BM381" t="s">
        <v>4236</v>
      </c>
      <c r="BN381" t="s">
        <v>74</v>
      </c>
      <c r="BO381" t="s">
        <v>74</v>
      </c>
      <c r="BP381" t="s">
        <v>74</v>
      </c>
      <c r="BQ381" t="s">
        <v>74</v>
      </c>
      <c r="BR381" t="s">
        <v>100</v>
      </c>
      <c r="BS381" t="s">
        <v>4237</v>
      </c>
      <c r="BT381" t="str">
        <f>HYPERLINK("https%3A%2F%2Fwww.webofscience.com%2Fwos%2Fwoscc%2Ffull-record%2FWOS:A1991EW94800043","View Full Record in Web of Science")</f>
        <v>View Full Record in Web of Science</v>
      </c>
    </row>
    <row r="382" spans="1:72" x14ac:dyDescent="0.15">
      <c r="A382" t="s">
        <v>72</v>
      </c>
      <c r="B382" t="s">
        <v>4238</v>
      </c>
      <c r="C382" t="s">
        <v>74</v>
      </c>
      <c r="D382" t="s">
        <v>74</v>
      </c>
      <c r="E382" t="s">
        <v>74</v>
      </c>
      <c r="F382" t="s">
        <v>4238</v>
      </c>
      <c r="G382" t="s">
        <v>74</v>
      </c>
      <c r="H382" t="s">
        <v>74</v>
      </c>
      <c r="I382" t="s">
        <v>4239</v>
      </c>
      <c r="J382" t="s">
        <v>870</v>
      </c>
      <c r="K382" t="s">
        <v>74</v>
      </c>
      <c r="L382" t="s">
        <v>74</v>
      </c>
      <c r="M382" t="s">
        <v>77</v>
      </c>
      <c r="N382" t="s">
        <v>78</v>
      </c>
      <c r="O382" t="s">
        <v>74</v>
      </c>
      <c r="P382" t="s">
        <v>74</v>
      </c>
      <c r="Q382" t="s">
        <v>74</v>
      </c>
      <c r="R382" t="s">
        <v>74</v>
      </c>
      <c r="S382" t="s">
        <v>74</v>
      </c>
      <c r="T382" t="s">
        <v>4240</v>
      </c>
      <c r="U382" t="s">
        <v>4241</v>
      </c>
      <c r="V382" t="s">
        <v>4242</v>
      </c>
      <c r="W382" t="s">
        <v>4243</v>
      </c>
      <c r="X382" t="s">
        <v>4244</v>
      </c>
      <c r="Y382" t="s">
        <v>74</v>
      </c>
      <c r="Z382" t="s">
        <v>74</v>
      </c>
      <c r="AA382" t="s">
        <v>74</v>
      </c>
      <c r="AB382" t="s">
        <v>74</v>
      </c>
      <c r="AC382" t="s">
        <v>74</v>
      </c>
      <c r="AD382" t="s">
        <v>74</v>
      </c>
      <c r="AE382" t="s">
        <v>74</v>
      </c>
      <c r="AF382" t="s">
        <v>74</v>
      </c>
      <c r="AG382">
        <v>24</v>
      </c>
      <c r="AH382">
        <v>17</v>
      </c>
      <c r="AI382">
        <v>18</v>
      </c>
      <c r="AJ382">
        <v>0</v>
      </c>
      <c r="AK382">
        <v>10</v>
      </c>
      <c r="AL382" t="s">
        <v>715</v>
      </c>
      <c r="AM382" t="s">
        <v>716</v>
      </c>
      <c r="AN382" t="s">
        <v>717</v>
      </c>
      <c r="AO382" t="s">
        <v>878</v>
      </c>
      <c r="AP382" t="s">
        <v>74</v>
      </c>
      <c r="AQ382" t="s">
        <v>74</v>
      </c>
      <c r="AR382" t="s">
        <v>879</v>
      </c>
      <c r="AS382" t="s">
        <v>74</v>
      </c>
      <c r="AT382" t="s">
        <v>4245</v>
      </c>
      <c r="AU382">
        <v>1991</v>
      </c>
      <c r="AV382">
        <v>1081</v>
      </c>
      <c r="AW382">
        <v>3</v>
      </c>
      <c r="AX382" t="s">
        <v>74</v>
      </c>
      <c r="AY382" t="s">
        <v>74</v>
      </c>
      <c r="AZ382" t="s">
        <v>74</v>
      </c>
      <c r="BA382" t="s">
        <v>74</v>
      </c>
      <c r="BB382">
        <v>321</v>
      </c>
      <c r="BC382">
        <v>327</v>
      </c>
      <c r="BD382" t="s">
        <v>74</v>
      </c>
      <c r="BE382" t="s">
        <v>4246</v>
      </c>
      <c r="BF382" t="str">
        <f>HYPERLINK("http://dx.doi.org/10.1016/0005-2760(91)90289-T","http://dx.doi.org/10.1016/0005-2760(91)90289-T")</f>
        <v>http://dx.doi.org/10.1016/0005-2760(91)90289-T</v>
      </c>
      <c r="BG382" t="s">
        <v>74</v>
      </c>
      <c r="BH382" t="s">
        <v>74</v>
      </c>
      <c r="BI382">
        <v>7</v>
      </c>
      <c r="BJ382" t="s">
        <v>882</v>
      </c>
      <c r="BK382" t="s">
        <v>97</v>
      </c>
      <c r="BL382" t="s">
        <v>882</v>
      </c>
      <c r="BM382" t="s">
        <v>4247</v>
      </c>
      <c r="BN382">
        <v>1998750</v>
      </c>
      <c r="BO382" t="s">
        <v>74</v>
      </c>
      <c r="BP382" t="s">
        <v>74</v>
      </c>
      <c r="BQ382" t="s">
        <v>74</v>
      </c>
      <c r="BR382" t="s">
        <v>100</v>
      </c>
      <c r="BS382" t="s">
        <v>4248</v>
      </c>
      <c r="BT382" t="str">
        <f>HYPERLINK("https%3A%2F%2Fwww.webofscience.com%2Fwos%2Fwoscc%2Ffull-record%2FWOS:A1991FA14800013","View Full Record in Web of Science")</f>
        <v>View Full Record in Web of Science</v>
      </c>
    </row>
    <row r="383" spans="1:72" x14ac:dyDescent="0.15">
      <c r="A383" t="s">
        <v>72</v>
      </c>
      <c r="B383" t="s">
        <v>4249</v>
      </c>
      <c r="C383" t="s">
        <v>74</v>
      </c>
      <c r="D383" t="s">
        <v>74</v>
      </c>
      <c r="E383" t="s">
        <v>74</v>
      </c>
      <c r="F383" t="s">
        <v>4249</v>
      </c>
      <c r="G383" t="s">
        <v>74</v>
      </c>
      <c r="H383" t="s">
        <v>74</v>
      </c>
      <c r="I383" t="s">
        <v>4250</v>
      </c>
      <c r="J383" t="s">
        <v>4251</v>
      </c>
      <c r="K383" t="s">
        <v>74</v>
      </c>
      <c r="L383" t="s">
        <v>74</v>
      </c>
      <c r="M383" t="s">
        <v>77</v>
      </c>
      <c r="N383" t="s">
        <v>78</v>
      </c>
      <c r="O383" t="s">
        <v>74</v>
      </c>
      <c r="P383" t="s">
        <v>74</v>
      </c>
      <c r="Q383" t="s">
        <v>74</v>
      </c>
      <c r="R383" t="s">
        <v>74</v>
      </c>
      <c r="S383" t="s">
        <v>74</v>
      </c>
      <c r="T383" t="s">
        <v>74</v>
      </c>
      <c r="U383" t="s">
        <v>4252</v>
      </c>
      <c r="V383" t="s">
        <v>4253</v>
      </c>
      <c r="W383" t="s">
        <v>4254</v>
      </c>
      <c r="X383" t="s">
        <v>4255</v>
      </c>
      <c r="Y383" t="s">
        <v>74</v>
      </c>
      <c r="Z383" t="s">
        <v>74</v>
      </c>
      <c r="AA383" t="s">
        <v>74</v>
      </c>
      <c r="AB383" t="s">
        <v>74</v>
      </c>
      <c r="AC383" t="s">
        <v>74</v>
      </c>
      <c r="AD383" t="s">
        <v>74</v>
      </c>
      <c r="AE383" t="s">
        <v>74</v>
      </c>
      <c r="AF383" t="s">
        <v>74</v>
      </c>
      <c r="AG383">
        <v>37</v>
      </c>
      <c r="AH383">
        <v>57</v>
      </c>
      <c r="AI383">
        <v>69</v>
      </c>
      <c r="AJ383">
        <v>0</v>
      </c>
      <c r="AK383">
        <v>10</v>
      </c>
      <c r="AL383" t="s">
        <v>4256</v>
      </c>
      <c r="AM383" t="s">
        <v>87</v>
      </c>
      <c r="AN383" t="s">
        <v>4257</v>
      </c>
      <c r="AO383" t="s">
        <v>4258</v>
      </c>
      <c r="AP383" t="s">
        <v>74</v>
      </c>
      <c r="AQ383" t="s">
        <v>74</v>
      </c>
      <c r="AR383" t="s">
        <v>4259</v>
      </c>
      <c r="AS383" t="s">
        <v>4260</v>
      </c>
      <c r="AT383" t="s">
        <v>4261</v>
      </c>
      <c r="AU383">
        <v>1991</v>
      </c>
      <c r="AV383">
        <v>30</v>
      </c>
      <c r="AW383">
        <v>4</v>
      </c>
      <c r="AX383" t="s">
        <v>74</v>
      </c>
      <c r="AY383" t="s">
        <v>74</v>
      </c>
      <c r="AZ383" t="s">
        <v>74</v>
      </c>
      <c r="BA383" t="s">
        <v>74</v>
      </c>
      <c r="BB383">
        <v>435</v>
      </c>
      <c r="BC383">
        <v>442</v>
      </c>
      <c r="BD383" t="s">
        <v>74</v>
      </c>
      <c r="BE383" t="s">
        <v>4262</v>
      </c>
      <c r="BF383" t="str">
        <f>HYPERLINK("http://dx.doi.org/10.1364/AO.30.000435","http://dx.doi.org/10.1364/AO.30.000435")</f>
        <v>http://dx.doi.org/10.1364/AO.30.000435</v>
      </c>
      <c r="BG383" t="s">
        <v>74</v>
      </c>
      <c r="BH383" t="s">
        <v>74</v>
      </c>
      <c r="BI383">
        <v>8</v>
      </c>
      <c r="BJ383" t="s">
        <v>4263</v>
      </c>
      <c r="BK383" t="s">
        <v>97</v>
      </c>
      <c r="BL383" t="s">
        <v>4263</v>
      </c>
      <c r="BM383" t="s">
        <v>4264</v>
      </c>
      <c r="BN383">
        <v>20582011</v>
      </c>
      <c r="BO383" t="s">
        <v>74</v>
      </c>
      <c r="BP383" t="s">
        <v>74</v>
      </c>
      <c r="BQ383" t="s">
        <v>74</v>
      </c>
      <c r="BR383" t="s">
        <v>100</v>
      </c>
      <c r="BS383" t="s">
        <v>4265</v>
      </c>
      <c r="BT383" t="str">
        <f>HYPERLINK("https%3A%2F%2Fwww.webofscience.com%2Fwos%2Fwoscc%2Ffull-record%2FWOS:A1991EW64400021","View Full Record in Web of Science")</f>
        <v>View Full Record in Web of Science</v>
      </c>
    </row>
    <row r="384" spans="1:72" x14ac:dyDescent="0.15">
      <c r="A384" t="s">
        <v>72</v>
      </c>
      <c r="B384" t="s">
        <v>4266</v>
      </c>
      <c r="C384" t="s">
        <v>74</v>
      </c>
      <c r="D384" t="s">
        <v>74</v>
      </c>
      <c r="E384" t="s">
        <v>74</v>
      </c>
      <c r="F384" t="s">
        <v>4266</v>
      </c>
      <c r="G384" t="s">
        <v>74</v>
      </c>
      <c r="H384" t="s">
        <v>74</v>
      </c>
      <c r="I384" t="s">
        <v>4267</v>
      </c>
      <c r="J384" t="s">
        <v>4268</v>
      </c>
      <c r="K384" t="s">
        <v>74</v>
      </c>
      <c r="L384" t="s">
        <v>74</v>
      </c>
      <c r="M384" t="s">
        <v>77</v>
      </c>
      <c r="N384" t="s">
        <v>78</v>
      </c>
      <c r="O384" t="s">
        <v>74</v>
      </c>
      <c r="P384" t="s">
        <v>74</v>
      </c>
      <c r="Q384" t="s">
        <v>74</v>
      </c>
      <c r="R384" t="s">
        <v>74</v>
      </c>
      <c r="S384" t="s">
        <v>74</v>
      </c>
      <c r="T384" t="s">
        <v>74</v>
      </c>
      <c r="U384" t="s">
        <v>74</v>
      </c>
      <c r="V384" t="s">
        <v>4269</v>
      </c>
      <c r="W384" t="s">
        <v>74</v>
      </c>
      <c r="X384" t="s">
        <v>74</v>
      </c>
      <c r="Y384" t="s">
        <v>4270</v>
      </c>
      <c r="Z384" t="s">
        <v>74</v>
      </c>
      <c r="AA384" t="s">
        <v>74</v>
      </c>
      <c r="AB384" t="s">
        <v>74</v>
      </c>
      <c r="AC384" t="s">
        <v>74</v>
      </c>
      <c r="AD384" t="s">
        <v>74</v>
      </c>
      <c r="AE384" t="s">
        <v>74</v>
      </c>
      <c r="AF384" t="s">
        <v>74</v>
      </c>
      <c r="AG384">
        <v>15</v>
      </c>
      <c r="AH384">
        <v>0</v>
      </c>
      <c r="AI384">
        <v>0</v>
      </c>
      <c r="AJ384">
        <v>0</v>
      </c>
      <c r="AK384">
        <v>0</v>
      </c>
      <c r="AL384" t="s">
        <v>3430</v>
      </c>
      <c r="AM384" t="s">
        <v>215</v>
      </c>
      <c r="AN384" t="s">
        <v>4271</v>
      </c>
      <c r="AO384" t="s">
        <v>4272</v>
      </c>
      <c r="AP384" t="s">
        <v>74</v>
      </c>
      <c r="AQ384" t="s">
        <v>74</v>
      </c>
      <c r="AR384" t="s">
        <v>4273</v>
      </c>
      <c r="AS384" t="s">
        <v>4274</v>
      </c>
      <c r="AT384" t="s">
        <v>4275</v>
      </c>
      <c r="AU384">
        <v>1991</v>
      </c>
      <c r="AV384">
        <v>52</v>
      </c>
      <c r="AW384">
        <v>2</v>
      </c>
      <c r="AX384">
        <v>2</v>
      </c>
      <c r="AY384" t="s">
        <v>74</v>
      </c>
      <c r="AZ384" t="s">
        <v>74</v>
      </c>
      <c r="BA384" t="s">
        <v>74</v>
      </c>
      <c r="BB384">
        <v>275</v>
      </c>
      <c r="BC384">
        <v>282</v>
      </c>
      <c r="BD384" t="s">
        <v>74</v>
      </c>
      <c r="BE384" t="s">
        <v>74</v>
      </c>
      <c r="BF384" t="s">
        <v>74</v>
      </c>
      <c r="BG384" t="s">
        <v>74</v>
      </c>
      <c r="BH384" t="s">
        <v>74</v>
      </c>
      <c r="BI384">
        <v>8</v>
      </c>
      <c r="BJ384" t="s">
        <v>4276</v>
      </c>
      <c r="BK384" t="s">
        <v>97</v>
      </c>
      <c r="BL384" t="s">
        <v>4276</v>
      </c>
      <c r="BM384" t="s">
        <v>4277</v>
      </c>
      <c r="BN384" t="s">
        <v>74</v>
      </c>
      <c r="BO384" t="s">
        <v>74</v>
      </c>
      <c r="BP384" t="s">
        <v>74</v>
      </c>
      <c r="BQ384" t="s">
        <v>74</v>
      </c>
      <c r="BR384" t="s">
        <v>100</v>
      </c>
      <c r="BS384" t="s">
        <v>4278</v>
      </c>
      <c r="BT384" t="str">
        <f>HYPERLINK("https%3A%2F%2Fwww.webofscience.com%2Fwos%2Fwoscc%2Ffull-record%2FWOS:A1991GG66700008","View Full Record in Web of Science")</f>
        <v>View Full Record in Web of Science</v>
      </c>
    </row>
    <row r="385" spans="1:72" x14ac:dyDescent="0.15">
      <c r="A385" t="s">
        <v>72</v>
      </c>
      <c r="B385" t="s">
        <v>4279</v>
      </c>
      <c r="C385" t="s">
        <v>74</v>
      </c>
      <c r="D385" t="s">
        <v>74</v>
      </c>
      <c r="E385" t="s">
        <v>74</v>
      </c>
      <c r="F385" t="s">
        <v>4279</v>
      </c>
      <c r="G385" t="s">
        <v>74</v>
      </c>
      <c r="H385" t="s">
        <v>74</v>
      </c>
      <c r="I385" t="s">
        <v>4280</v>
      </c>
      <c r="J385" t="s">
        <v>4281</v>
      </c>
      <c r="K385" t="s">
        <v>74</v>
      </c>
      <c r="L385" t="s">
        <v>74</v>
      </c>
      <c r="M385" t="s">
        <v>77</v>
      </c>
      <c r="N385" t="s">
        <v>78</v>
      </c>
      <c r="O385" t="s">
        <v>74</v>
      </c>
      <c r="P385" t="s">
        <v>74</v>
      </c>
      <c r="Q385" t="s">
        <v>74</v>
      </c>
      <c r="R385" t="s">
        <v>74</v>
      </c>
      <c r="S385" t="s">
        <v>74</v>
      </c>
      <c r="T385" t="s">
        <v>74</v>
      </c>
      <c r="U385" t="s">
        <v>4282</v>
      </c>
      <c r="V385" t="s">
        <v>4283</v>
      </c>
      <c r="W385" t="s">
        <v>74</v>
      </c>
      <c r="X385" t="s">
        <v>74</v>
      </c>
      <c r="Y385" t="s">
        <v>4284</v>
      </c>
      <c r="Z385" t="s">
        <v>74</v>
      </c>
      <c r="AA385" t="s">
        <v>4285</v>
      </c>
      <c r="AB385" t="s">
        <v>4286</v>
      </c>
      <c r="AC385" t="s">
        <v>74</v>
      </c>
      <c r="AD385" t="s">
        <v>74</v>
      </c>
      <c r="AE385" t="s">
        <v>74</v>
      </c>
      <c r="AF385" t="s">
        <v>74</v>
      </c>
      <c r="AG385">
        <v>19</v>
      </c>
      <c r="AH385">
        <v>7</v>
      </c>
      <c r="AI385">
        <v>9</v>
      </c>
      <c r="AJ385">
        <v>1</v>
      </c>
      <c r="AK385">
        <v>2</v>
      </c>
      <c r="AL385" t="s">
        <v>461</v>
      </c>
      <c r="AM385" t="s">
        <v>249</v>
      </c>
      <c r="AN385" t="s">
        <v>462</v>
      </c>
      <c r="AO385" t="s">
        <v>4287</v>
      </c>
      <c r="AP385" t="s">
        <v>74</v>
      </c>
      <c r="AQ385" t="s">
        <v>74</v>
      </c>
      <c r="AR385" t="s">
        <v>4288</v>
      </c>
      <c r="AS385" t="s">
        <v>4289</v>
      </c>
      <c r="AT385" t="s">
        <v>4275</v>
      </c>
      <c r="AU385">
        <v>1991</v>
      </c>
      <c r="AV385">
        <v>11</v>
      </c>
      <c r="AW385">
        <v>2</v>
      </c>
      <c r="AX385" t="s">
        <v>74</v>
      </c>
      <c r="AY385" t="s">
        <v>74</v>
      </c>
      <c r="AZ385" t="s">
        <v>74</v>
      </c>
      <c r="BA385" t="s">
        <v>74</v>
      </c>
      <c r="BB385">
        <v>197</v>
      </c>
      <c r="BC385">
        <v>201</v>
      </c>
      <c r="BD385" t="s">
        <v>74</v>
      </c>
      <c r="BE385" t="s">
        <v>4290</v>
      </c>
      <c r="BF385" t="str">
        <f>HYPERLINK("http://dx.doi.org/10.1016/0278-4343(91)90062-B","http://dx.doi.org/10.1016/0278-4343(91)90062-B")</f>
        <v>http://dx.doi.org/10.1016/0278-4343(91)90062-B</v>
      </c>
      <c r="BG385" t="s">
        <v>74</v>
      </c>
      <c r="BH385" t="s">
        <v>74</v>
      </c>
      <c r="BI385">
        <v>5</v>
      </c>
      <c r="BJ385" t="s">
        <v>136</v>
      </c>
      <c r="BK385" t="s">
        <v>97</v>
      </c>
      <c r="BL385" t="s">
        <v>136</v>
      </c>
      <c r="BM385" t="s">
        <v>4291</v>
      </c>
      <c r="BN385" t="s">
        <v>74</v>
      </c>
      <c r="BO385" t="s">
        <v>453</v>
      </c>
      <c r="BP385" t="s">
        <v>74</v>
      </c>
      <c r="BQ385" t="s">
        <v>74</v>
      </c>
      <c r="BR385" t="s">
        <v>100</v>
      </c>
      <c r="BS385" t="s">
        <v>4292</v>
      </c>
      <c r="BT385" t="str">
        <f>HYPERLINK("https%3A%2F%2Fwww.webofscience.com%2Fwos%2Fwoscc%2Ffull-record%2FWOS:A1991FD64000006","View Full Record in Web of Science")</f>
        <v>View Full Record in Web of Science</v>
      </c>
    </row>
    <row r="386" spans="1:72" x14ac:dyDescent="0.15">
      <c r="A386" t="s">
        <v>72</v>
      </c>
      <c r="B386" t="s">
        <v>4293</v>
      </c>
      <c r="C386" t="s">
        <v>74</v>
      </c>
      <c r="D386" t="s">
        <v>74</v>
      </c>
      <c r="E386" t="s">
        <v>74</v>
      </c>
      <c r="F386" t="s">
        <v>4293</v>
      </c>
      <c r="G386" t="s">
        <v>74</v>
      </c>
      <c r="H386" t="s">
        <v>74</v>
      </c>
      <c r="I386" t="s">
        <v>4294</v>
      </c>
      <c r="J386" t="s">
        <v>4295</v>
      </c>
      <c r="K386" t="s">
        <v>74</v>
      </c>
      <c r="L386" t="s">
        <v>74</v>
      </c>
      <c r="M386" t="s">
        <v>77</v>
      </c>
      <c r="N386" t="s">
        <v>78</v>
      </c>
      <c r="O386" t="s">
        <v>74</v>
      </c>
      <c r="P386" t="s">
        <v>74</v>
      </c>
      <c r="Q386" t="s">
        <v>74</v>
      </c>
      <c r="R386" t="s">
        <v>74</v>
      </c>
      <c r="S386" t="s">
        <v>74</v>
      </c>
      <c r="T386" t="s">
        <v>4296</v>
      </c>
      <c r="U386" t="s">
        <v>4297</v>
      </c>
      <c r="V386" t="s">
        <v>4298</v>
      </c>
      <c r="W386" t="s">
        <v>74</v>
      </c>
      <c r="X386" t="s">
        <v>74</v>
      </c>
      <c r="Y386" t="s">
        <v>4299</v>
      </c>
      <c r="Z386" t="s">
        <v>74</v>
      </c>
      <c r="AA386" t="s">
        <v>74</v>
      </c>
      <c r="AB386" t="s">
        <v>74</v>
      </c>
      <c r="AC386" t="s">
        <v>74</v>
      </c>
      <c r="AD386" t="s">
        <v>74</v>
      </c>
      <c r="AE386" t="s">
        <v>74</v>
      </c>
      <c r="AF386" t="s">
        <v>74</v>
      </c>
      <c r="AG386">
        <v>39</v>
      </c>
      <c r="AH386">
        <v>22</v>
      </c>
      <c r="AI386">
        <v>22</v>
      </c>
      <c r="AJ386">
        <v>0</v>
      </c>
      <c r="AK386">
        <v>4</v>
      </c>
      <c r="AL386" t="s">
        <v>248</v>
      </c>
      <c r="AM386" t="s">
        <v>249</v>
      </c>
      <c r="AN386" t="s">
        <v>250</v>
      </c>
      <c r="AO386" t="s">
        <v>4300</v>
      </c>
      <c r="AP386" t="s">
        <v>74</v>
      </c>
      <c r="AQ386" t="s">
        <v>74</v>
      </c>
      <c r="AR386" t="s">
        <v>4301</v>
      </c>
      <c r="AS386" t="s">
        <v>4302</v>
      </c>
      <c r="AT386" t="s">
        <v>4275</v>
      </c>
      <c r="AU386">
        <v>1991</v>
      </c>
      <c r="AV386">
        <v>104</v>
      </c>
      <c r="AW386">
        <v>2</v>
      </c>
      <c r="AX386" t="s">
        <v>74</v>
      </c>
      <c r="AY386" t="s">
        <v>74</v>
      </c>
      <c r="AZ386" t="s">
        <v>74</v>
      </c>
      <c r="BA386" t="s">
        <v>74</v>
      </c>
      <c r="BB386">
        <v>307</v>
      </c>
      <c r="BC386">
        <v>317</v>
      </c>
      <c r="BD386" t="s">
        <v>74</v>
      </c>
      <c r="BE386" t="s">
        <v>4303</v>
      </c>
      <c r="BF386" t="str">
        <f>HYPERLINK("http://dx.doi.org/10.1111/j.1365-246X.1991.tb02513.x","http://dx.doi.org/10.1111/j.1365-246X.1991.tb02513.x")</f>
        <v>http://dx.doi.org/10.1111/j.1365-246X.1991.tb02513.x</v>
      </c>
      <c r="BG386" t="s">
        <v>74</v>
      </c>
      <c r="BH386" t="s">
        <v>74</v>
      </c>
      <c r="BI386">
        <v>11</v>
      </c>
      <c r="BJ386" t="s">
        <v>170</v>
      </c>
      <c r="BK386" t="s">
        <v>97</v>
      </c>
      <c r="BL386" t="s">
        <v>170</v>
      </c>
      <c r="BM386" t="s">
        <v>4304</v>
      </c>
      <c r="BN386" t="s">
        <v>74</v>
      </c>
      <c r="BO386" t="s">
        <v>147</v>
      </c>
      <c r="BP386" t="s">
        <v>74</v>
      </c>
      <c r="BQ386" t="s">
        <v>74</v>
      </c>
      <c r="BR386" t="s">
        <v>100</v>
      </c>
      <c r="BS386" t="s">
        <v>4305</v>
      </c>
      <c r="BT386" t="str">
        <f>HYPERLINK("https%3A%2F%2Fwww.webofscience.com%2Fwos%2Fwoscc%2Ffull-record%2FWOS:A1991EV22500005","View Full Record in Web of Science")</f>
        <v>View Full Record in Web of Science</v>
      </c>
    </row>
    <row r="387" spans="1:72" x14ac:dyDescent="0.15">
      <c r="A387" t="s">
        <v>72</v>
      </c>
      <c r="B387" t="s">
        <v>4306</v>
      </c>
      <c r="C387" t="s">
        <v>74</v>
      </c>
      <c r="D387" t="s">
        <v>74</v>
      </c>
      <c r="E387" t="s">
        <v>74</v>
      </c>
      <c r="F387" t="s">
        <v>4306</v>
      </c>
      <c r="G387" t="s">
        <v>74</v>
      </c>
      <c r="H387" t="s">
        <v>74</v>
      </c>
      <c r="I387" t="s">
        <v>4307</v>
      </c>
      <c r="J387" t="s">
        <v>486</v>
      </c>
      <c r="K387" t="s">
        <v>74</v>
      </c>
      <c r="L387" t="s">
        <v>74</v>
      </c>
      <c r="M387" t="s">
        <v>77</v>
      </c>
      <c r="N387" t="s">
        <v>78</v>
      </c>
      <c r="O387" t="s">
        <v>74</v>
      </c>
      <c r="P387" t="s">
        <v>74</v>
      </c>
      <c r="Q387" t="s">
        <v>74</v>
      </c>
      <c r="R387" t="s">
        <v>74</v>
      </c>
      <c r="S387" t="s">
        <v>74</v>
      </c>
      <c r="T387" t="s">
        <v>74</v>
      </c>
      <c r="U387" t="s">
        <v>4308</v>
      </c>
      <c r="V387" t="s">
        <v>4309</v>
      </c>
      <c r="W387" t="s">
        <v>74</v>
      </c>
      <c r="X387" t="s">
        <v>74</v>
      </c>
      <c r="Y387" t="s">
        <v>4310</v>
      </c>
      <c r="Z387" t="s">
        <v>74</v>
      </c>
      <c r="AA387" t="s">
        <v>4311</v>
      </c>
      <c r="AB387" t="s">
        <v>4312</v>
      </c>
      <c r="AC387" t="s">
        <v>74</v>
      </c>
      <c r="AD387" t="s">
        <v>74</v>
      </c>
      <c r="AE387" t="s">
        <v>74</v>
      </c>
      <c r="AF387" t="s">
        <v>74</v>
      </c>
      <c r="AG387">
        <v>20</v>
      </c>
      <c r="AH387">
        <v>5</v>
      </c>
      <c r="AI387">
        <v>6</v>
      </c>
      <c r="AJ387">
        <v>0</v>
      </c>
      <c r="AK387">
        <v>4</v>
      </c>
      <c r="AL387" t="s">
        <v>86</v>
      </c>
      <c r="AM387" t="s">
        <v>87</v>
      </c>
      <c r="AN387" t="s">
        <v>493</v>
      </c>
      <c r="AO387" t="s">
        <v>494</v>
      </c>
      <c r="AP387" t="s">
        <v>74</v>
      </c>
      <c r="AQ387" t="s">
        <v>74</v>
      </c>
      <c r="AR387" t="s">
        <v>495</v>
      </c>
      <c r="AS387" t="s">
        <v>496</v>
      </c>
      <c r="AT387" t="s">
        <v>4275</v>
      </c>
      <c r="AU387">
        <v>1991</v>
      </c>
      <c r="AV387">
        <v>18</v>
      </c>
      <c r="AW387">
        <v>2</v>
      </c>
      <c r="AX387" t="s">
        <v>74</v>
      </c>
      <c r="AY387" t="s">
        <v>74</v>
      </c>
      <c r="AZ387" t="s">
        <v>74</v>
      </c>
      <c r="BA387" t="s">
        <v>74</v>
      </c>
      <c r="BB387">
        <v>175</v>
      </c>
      <c r="BC387">
        <v>178</v>
      </c>
      <c r="BD387" t="s">
        <v>74</v>
      </c>
      <c r="BE387" t="s">
        <v>4313</v>
      </c>
      <c r="BF387" t="str">
        <f>HYPERLINK("http://dx.doi.org/10.1029/90GL02593","http://dx.doi.org/10.1029/90GL02593")</f>
        <v>http://dx.doi.org/10.1029/90GL02593</v>
      </c>
      <c r="BG387" t="s">
        <v>74</v>
      </c>
      <c r="BH387" t="s">
        <v>74</v>
      </c>
      <c r="BI387">
        <v>4</v>
      </c>
      <c r="BJ387" t="s">
        <v>380</v>
      </c>
      <c r="BK387" t="s">
        <v>97</v>
      </c>
      <c r="BL387" t="s">
        <v>381</v>
      </c>
      <c r="BM387" t="s">
        <v>4314</v>
      </c>
      <c r="BN387" t="s">
        <v>74</v>
      </c>
      <c r="BO387" t="s">
        <v>74</v>
      </c>
      <c r="BP387" t="s">
        <v>74</v>
      </c>
      <c r="BQ387" t="s">
        <v>74</v>
      </c>
      <c r="BR387" t="s">
        <v>100</v>
      </c>
      <c r="BS387" t="s">
        <v>4315</v>
      </c>
      <c r="BT387" t="str">
        <f>HYPERLINK("https%3A%2F%2Fwww.webofscience.com%2Fwos%2Fwoscc%2Ffull-record%2FWOS:A1991EY52900015","View Full Record in Web of Science")</f>
        <v>View Full Record in Web of Science</v>
      </c>
    </row>
    <row r="388" spans="1:72" x14ac:dyDescent="0.15">
      <c r="A388" t="s">
        <v>72</v>
      </c>
      <c r="B388" t="s">
        <v>4316</v>
      </c>
      <c r="C388" t="s">
        <v>74</v>
      </c>
      <c r="D388" t="s">
        <v>74</v>
      </c>
      <c r="E388" t="s">
        <v>74</v>
      </c>
      <c r="F388" t="s">
        <v>4316</v>
      </c>
      <c r="G388" t="s">
        <v>74</v>
      </c>
      <c r="H388" t="s">
        <v>74</v>
      </c>
      <c r="I388" t="s">
        <v>4317</v>
      </c>
      <c r="J388" t="s">
        <v>486</v>
      </c>
      <c r="K388" t="s">
        <v>74</v>
      </c>
      <c r="L388" t="s">
        <v>74</v>
      </c>
      <c r="M388" t="s">
        <v>77</v>
      </c>
      <c r="N388" t="s">
        <v>78</v>
      </c>
      <c r="O388" t="s">
        <v>74</v>
      </c>
      <c r="P388" t="s">
        <v>74</v>
      </c>
      <c r="Q388" t="s">
        <v>74</v>
      </c>
      <c r="R388" t="s">
        <v>74</v>
      </c>
      <c r="S388" t="s">
        <v>74</v>
      </c>
      <c r="T388" t="s">
        <v>74</v>
      </c>
      <c r="U388" t="s">
        <v>4318</v>
      </c>
      <c r="V388" t="s">
        <v>4319</v>
      </c>
      <c r="W388" t="s">
        <v>74</v>
      </c>
      <c r="X388" t="s">
        <v>74</v>
      </c>
      <c r="Y388" t="s">
        <v>3721</v>
      </c>
      <c r="Z388" t="s">
        <v>74</v>
      </c>
      <c r="AA388" t="s">
        <v>3722</v>
      </c>
      <c r="AB388" t="s">
        <v>74</v>
      </c>
      <c r="AC388" t="s">
        <v>74</v>
      </c>
      <c r="AD388" t="s">
        <v>74</v>
      </c>
      <c r="AE388" t="s">
        <v>74</v>
      </c>
      <c r="AF388" t="s">
        <v>74</v>
      </c>
      <c r="AG388">
        <v>21</v>
      </c>
      <c r="AH388">
        <v>82</v>
      </c>
      <c r="AI388">
        <v>92</v>
      </c>
      <c r="AJ388">
        <v>0</v>
      </c>
      <c r="AK388">
        <v>13</v>
      </c>
      <c r="AL388" t="s">
        <v>86</v>
      </c>
      <c r="AM388" t="s">
        <v>87</v>
      </c>
      <c r="AN388" t="s">
        <v>493</v>
      </c>
      <c r="AO388" t="s">
        <v>494</v>
      </c>
      <c r="AP388" t="s">
        <v>74</v>
      </c>
      <c r="AQ388" t="s">
        <v>74</v>
      </c>
      <c r="AR388" t="s">
        <v>495</v>
      </c>
      <c r="AS388" t="s">
        <v>496</v>
      </c>
      <c r="AT388" t="s">
        <v>4275</v>
      </c>
      <c r="AU388">
        <v>1991</v>
      </c>
      <c r="AV388">
        <v>18</v>
      </c>
      <c r="AW388">
        <v>2</v>
      </c>
      <c r="AX388" t="s">
        <v>74</v>
      </c>
      <c r="AY388" t="s">
        <v>74</v>
      </c>
      <c r="AZ388" t="s">
        <v>74</v>
      </c>
      <c r="BA388" t="s">
        <v>74</v>
      </c>
      <c r="BB388">
        <v>187</v>
      </c>
      <c r="BC388">
        <v>190</v>
      </c>
      <c r="BD388" t="s">
        <v>74</v>
      </c>
      <c r="BE388" t="s">
        <v>4320</v>
      </c>
      <c r="BF388" t="str">
        <f>HYPERLINK("http://dx.doi.org/10.1029/90GL02784","http://dx.doi.org/10.1029/90GL02784")</f>
        <v>http://dx.doi.org/10.1029/90GL02784</v>
      </c>
      <c r="BG388" t="s">
        <v>74</v>
      </c>
      <c r="BH388" t="s">
        <v>74</v>
      </c>
      <c r="BI388">
        <v>4</v>
      </c>
      <c r="BJ388" t="s">
        <v>380</v>
      </c>
      <c r="BK388" t="s">
        <v>97</v>
      </c>
      <c r="BL388" t="s">
        <v>381</v>
      </c>
      <c r="BM388" t="s">
        <v>4314</v>
      </c>
      <c r="BN388" t="s">
        <v>74</v>
      </c>
      <c r="BO388" t="s">
        <v>74</v>
      </c>
      <c r="BP388" t="s">
        <v>74</v>
      </c>
      <c r="BQ388" t="s">
        <v>74</v>
      </c>
      <c r="BR388" t="s">
        <v>100</v>
      </c>
      <c r="BS388" t="s">
        <v>4321</v>
      </c>
      <c r="BT388" t="str">
        <f>HYPERLINK("https%3A%2F%2Fwww.webofscience.com%2Fwos%2Fwoscc%2Ffull-record%2FWOS:A1991EY52900018","View Full Record in Web of Science")</f>
        <v>View Full Record in Web of Science</v>
      </c>
    </row>
    <row r="389" spans="1:72" x14ac:dyDescent="0.15">
      <c r="A389" t="s">
        <v>72</v>
      </c>
      <c r="B389" t="s">
        <v>4322</v>
      </c>
      <c r="C389" t="s">
        <v>74</v>
      </c>
      <c r="D389" t="s">
        <v>74</v>
      </c>
      <c r="E389" t="s">
        <v>74</v>
      </c>
      <c r="F389" t="s">
        <v>4322</v>
      </c>
      <c r="G389" t="s">
        <v>74</v>
      </c>
      <c r="H389" t="s">
        <v>74</v>
      </c>
      <c r="I389" t="s">
        <v>4323</v>
      </c>
      <c r="J389" t="s">
        <v>486</v>
      </c>
      <c r="K389" t="s">
        <v>74</v>
      </c>
      <c r="L389" t="s">
        <v>74</v>
      </c>
      <c r="M389" t="s">
        <v>77</v>
      </c>
      <c r="N389" t="s">
        <v>78</v>
      </c>
      <c r="O389" t="s">
        <v>74</v>
      </c>
      <c r="P389" t="s">
        <v>74</v>
      </c>
      <c r="Q389" t="s">
        <v>74</v>
      </c>
      <c r="R389" t="s">
        <v>74</v>
      </c>
      <c r="S389" t="s">
        <v>74</v>
      </c>
      <c r="T389" t="s">
        <v>74</v>
      </c>
      <c r="U389" t="s">
        <v>4324</v>
      </c>
      <c r="V389" t="s">
        <v>4325</v>
      </c>
      <c r="W389" t="s">
        <v>74</v>
      </c>
      <c r="X389" t="s">
        <v>74</v>
      </c>
      <c r="Y389" t="s">
        <v>4326</v>
      </c>
      <c r="Z389" t="s">
        <v>74</v>
      </c>
      <c r="AA389" t="s">
        <v>74</v>
      </c>
      <c r="AB389" t="s">
        <v>74</v>
      </c>
      <c r="AC389" t="s">
        <v>74</v>
      </c>
      <c r="AD389" t="s">
        <v>74</v>
      </c>
      <c r="AE389" t="s">
        <v>74</v>
      </c>
      <c r="AF389" t="s">
        <v>74</v>
      </c>
      <c r="AG389">
        <v>17</v>
      </c>
      <c r="AH389">
        <v>28</v>
      </c>
      <c r="AI389">
        <v>29</v>
      </c>
      <c r="AJ389">
        <v>0</v>
      </c>
      <c r="AK389">
        <v>1</v>
      </c>
      <c r="AL389" t="s">
        <v>86</v>
      </c>
      <c r="AM389" t="s">
        <v>87</v>
      </c>
      <c r="AN389" t="s">
        <v>493</v>
      </c>
      <c r="AO389" t="s">
        <v>494</v>
      </c>
      <c r="AP389" t="s">
        <v>74</v>
      </c>
      <c r="AQ389" t="s">
        <v>74</v>
      </c>
      <c r="AR389" t="s">
        <v>495</v>
      </c>
      <c r="AS389" t="s">
        <v>496</v>
      </c>
      <c r="AT389" t="s">
        <v>4275</v>
      </c>
      <c r="AU389">
        <v>1991</v>
      </c>
      <c r="AV389">
        <v>18</v>
      </c>
      <c r="AW389">
        <v>2</v>
      </c>
      <c r="AX389" t="s">
        <v>74</v>
      </c>
      <c r="AY389" t="s">
        <v>74</v>
      </c>
      <c r="AZ389" t="s">
        <v>74</v>
      </c>
      <c r="BA389" t="s">
        <v>74</v>
      </c>
      <c r="BB389">
        <v>203</v>
      </c>
      <c r="BC389">
        <v>206</v>
      </c>
      <c r="BD389" t="s">
        <v>74</v>
      </c>
      <c r="BE389" t="s">
        <v>4327</v>
      </c>
      <c r="BF389" t="str">
        <f>HYPERLINK("http://dx.doi.org/10.1029/91GL00217","http://dx.doi.org/10.1029/91GL00217")</f>
        <v>http://dx.doi.org/10.1029/91GL00217</v>
      </c>
      <c r="BG389" t="s">
        <v>74</v>
      </c>
      <c r="BH389" t="s">
        <v>74</v>
      </c>
      <c r="BI389">
        <v>4</v>
      </c>
      <c r="BJ389" t="s">
        <v>380</v>
      </c>
      <c r="BK389" t="s">
        <v>97</v>
      </c>
      <c r="BL389" t="s">
        <v>381</v>
      </c>
      <c r="BM389" t="s">
        <v>4314</v>
      </c>
      <c r="BN389" t="s">
        <v>74</v>
      </c>
      <c r="BO389" t="s">
        <v>74</v>
      </c>
      <c r="BP389" t="s">
        <v>74</v>
      </c>
      <c r="BQ389" t="s">
        <v>74</v>
      </c>
      <c r="BR389" t="s">
        <v>100</v>
      </c>
      <c r="BS389" t="s">
        <v>4328</v>
      </c>
      <c r="BT389" t="str">
        <f>HYPERLINK("https%3A%2F%2Fwww.webofscience.com%2Fwos%2Fwoscc%2Ffull-record%2FWOS:A1991EY52900022","View Full Record in Web of Science")</f>
        <v>View Full Record in Web of Science</v>
      </c>
    </row>
    <row r="390" spans="1:72" x14ac:dyDescent="0.15">
      <c r="A390" t="s">
        <v>72</v>
      </c>
      <c r="B390" t="s">
        <v>4329</v>
      </c>
      <c r="C390" t="s">
        <v>74</v>
      </c>
      <c r="D390" t="s">
        <v>74</v>
      </c>
      <c r="E390" t="s">
        <v>74</v>
      </c>
      <c r="F390" t="s">
        <v>4329</v>
      </c>
      <c r="G390" t="s">
        <v>74</v>
      </c>
      <c r="H390" t="s">
        <v>74</v>
      </c>
      <c r="I390" t="s">
        <v>4330</v>
      </c>
      <c r="J390" t="s">
        <v>4331</v>
      </c>
      <c r="K390" t="s">
        <v>74</v>
      </c>
      <c r="L390" t="s">
        <v>74</v>
      </c>
      <c r="M390" t="s">
        <v>77</v>
      </c>
      <c r="N390" t="s">
        <v>78</v>
      </c>
      <c r="O390" t="s">
        <v>74</v>
      </c>
      <c r="P390" t="s">
        <v>74</v>
      </c>
      <c r="Q390" t="s">
        <v>74</v>
      </c>
      <c r="R390" t="s">
        <v>74</v>
      </c>
      <c r="S390" t="s">
        <v>74</v>
      </c>
      <c r="T390" t="s">
        <v>74</v>
      </c>
      <c r="U390" t="s">
        <v>74</v>
      </c>
      <c r="V390" t="s">
        <v>74</v>
      </c>
      <c r="W390" t="s">
        <v>74</v>
      </c>
      <c r="X390" t="s">
        <v>74</v>
      </c>
      <c r="Y390" t="s">
        <v>4332</v>
      </c>
      <c r="Z390" t="s">
        <v>74</v>
      </c>
      <c r="AA390" t="s">
        <v>74</v>
      </c>
      <c r="AB390" t="s">
        <v>74</v>
      </c>
      <c r="AC390" t="s">
        <v>74</v>
      </c>
      <c r="AD390" t="s">
        <v>74</v>
      </c>
      <c r="AE390" t="s">
        <v>74</v>
      </c>
      <c r="AF390" t="s">
        <v>74</v>
      </c>
      <c r="AG390">
        <v>0</v>
      </c>
      <c r="AH390">
        <v>0</v>
      </c>
      <c r="AI390">
        <v>0</v>
      </c>
      <c r="AJ390">
        <v>0</v>
      </c>
      <c r="AK390">
        <v>0</v>
      </c>
      <c r="AL390" t="s">
        <v>4333</v>
      </c>
      <c r="AM390" t="s">
        <v>982</v>
      </c>
      <c r="AN390" t="s">
        <v>4334</v>
      </c>
      <c r="AO390" t="s">
        <v>4335</v>
      </c>
      <c r="AP390" t="s">
        <v>74</v>
      </c>
      <c r="AQ390" t="s">
        <v>74</v>
      </c>
      <c r="AR390" t="s">
        <v>4331</v>
      </c>
      <c r="AS390" t="s">
        <v>4336</v>
      </c>
      <c r="AT390" t="s">
        <v>4275</v>
      </c>
      <c r="AU390">
        <v>1991</v>
      </c>
      <c r="AV390">
        <v>36</v>
      </c>
      <c r="AW390">
        <v>2</v>
      </c>
      <c r="AX390" t="s">
        <v>74</v>
      </c>
      <c r="AY390" t="s">
        <v>74</v>
      </c>
      <c r="AZ390" t="s">
        <v>74</v>
      </c>
      <c r="BA390" t="s">
        <v>74</v>
      </c>
      <c r="BB390">
        <v>8</v>
      </c>
      <c r="BC390">
        <v>8</v>
      </c>
      <c r="BD390" t="s">
        <v>74</v>
      </c>
      <c r="BE390" t="s">
        <v>74</v>
      </c>
      <c r="BF390" t="s">
        <v>74</v>
      </c>
      <c r="BG390" t="s">
        <v>74</v>
      </c>
      <c r="BH390" t="s">
        <v>74</v>
      </c>
      <c r="BI390">
        <v>1</v>
      </c>
      <c r="BJ390" t="s">
        <v>380</v>
      </c>
      <c r="BK390" t="s">
        <v>97</v>
      </c>
      <c r="BL390" t="s">
        <v>381</v>
      </c>
      <c r="BM390" t="s">
        <v>4337</v>
      </c>
      <c r="BN390" t="s">
        <v>74</v>
      </c>
      <c r="BO390" t="s">
        <v>74</v>
      </c>
      <c r="BP390" t="s">
        <v>74</v>
      </c>
      <c r="BQ390" t="s">
        <v>74</v>
      </c>
      <c r="BR390" t="s">
        <v>100</v>
      </c>
      <c r="BS390" t="s">
        <v>4338</v>
      </c>
      <c r="BT390" t="str">
        <f>HYPERLINK("https%3A%2F%2Fwww.webofscience.com%2Fwos%2Fwoscc%2Ffull-record%2FWOS:A1991EZ38400007","View Full Record in Web of Science")</f>
        <v>View Full Record in Web of Science</v>
      </c>
    </row>
    <row r="391" spans="1:72" x14ac:dyDescent="0.15">
      <c r="A391" t="s">
        <v>72</v>
      </c>
      <c r="B391" t="s">
        <v>4339</v>
      </c>
      <c r="C391" t="s">
        <v>74</v>
      </c>
      <c r="D391" t="s">
        <v>74</v>
      </c>
      <c r="E391" t="s">
        <v>74</v>
      </c>
      <c r="F391" t="s">
        <v>4339</v>
      </c>
      <c r="G391" t="s">
        <v>74</v>
      </c>
      <c r="H391" t="s">
        <v>74</v>
      </c>
      <c r="I391" t="s">
        <v>4340</v>
      </c>
      <c r="J391" t="s">
        <v>4341</v>
      </c>
      <c r="K391" t="s">
        <v>74</v>
      </c>
      <c r="L391" t="s">
        <v>74</v>
      </c>
      <c r="M391" t="s">
        <v>77</v>
      </c>
      <c r="N391" t="s">
        <v>78</v>
      </c>
      <c r="O391" t="s">
        <v>74</v>
      </c>
      <c r="P391" t="s">
        <v>74</v>
      </c>
      <c r="Q391" t="s">
        <v>74</v>
      </c>
      <c r="R391" t="s">
        <v>74</v>
      </c>
      <c r="S391" t="s">
        <v>74</v>
      </c>
      <c r="T391" t="s">
        <v>74</v>
      </c>
      <c r="U391" t="s">
        <v>4342</v>
      </c>
      <c r="V391" t="s">
        <v>74</v>
      </c>
      <c r="W391" t="s">
        <v>4343</v>
      </c>
      <c r="X391" t="s">
        <v>4344</v>
      </c>
      <c r="Y391" t="s">
        <v>74</v>
      </c>
      <c r="Z391" t="s">
        <v>74</v>
      </c>
      <c r="AA391" t="s">
        <v>74</v>
      </c>
      <c r="AB391" t="s">
        <v>74</v>
      </c>
      <c r="AC391" t="s">
        <v>74</v>
      </c>
      <c r="AD391" t="s">
        <v>74</v>
      </c>
      <c r="AE391" t="s">
        <v>74</v>
      </c>
      <c r="AF391" t="s">
        <v>74</v>
      </c>
      <c r="AG391">
        <v>8</v>
      </c>
      <c r="AH391">
        <v>15</v>
      </c>
      <c r="AI391">
        <v>17</v>
      </c>
      <c r="AJ391">
        <v>2</v>
      </c>
      <c r="AK391">
        <v>5</v>
      </c>
      <c r="AL391" t="s">
        <v>4345</v>
      </c>
      <c r="AM391" t="s">
        <v>4346</v>
      </c>
      <c r="AN391" t="s">
        <v>4347</v>
      </c>
      <c r="AO391" t="s">
        <v>4348</v>
      </c>
      <c r="AP391" t="s">
        <v>74</v>
      </c>
      <c r="AQ391" t="s">
        <v>74</v>
      </c>
      <c r="AR391" t="s">
        <v>4349</v>
      </c>
      <c r="AS391" t="s">
        <v>4350</v>
      </c>
      <c r="AT391" t="s">
        <v>4275</v>
      </c>
      <c r="AU391">
        <v>1991</v>
      </c>
      <c r="AV391">
        <v>30</v>
      </c>
      <c r="AW391">
        <v>2</v>
      </c>
      <c r="AX391" t="s">
        <v>74</v>
      </c>
      <c r="AY391" t="s">
        <v>74</v>
      </c>
      <c r="AZ391" t="s">
        <v>74</v>
      </c>
      <c r="BA391" t="s">
        <v>74</v>
      </c>
      <c r="BB391">
        <v>102</v>
      </c>
      <c r="BC391">
        <v>103</v>
      </c>
      <c r="BD391" t="s">
        <v>74</v>
      </c>
      <c r="BE391" t="s">
        <v>4351</v>
      </c>
      <c r="BF391" t="str">
        <f>HYPERLINK("http://dx.doi.org/10.1111/j.1365-4362.1991.tb04219.x","http://dx.doi.org/10.1111/j.1365-4362.1991.tb04219.x")</f>
        <v>http://dx.doi.org/10.1111/j.1365-4362.1991.tb04219.x</v>
      </c>
      <c r="BG391" t="s">
        <v>74</v>
      </c>
      <c r="BH391" t="s">
        <v>74</v>
      </c>
      <c r="BI391">
        <v>2</v>
      </c>
      <c r="BJ391" t="s">
        <v>4352</v>
      </c>
      <c r="BK391" t="s">
        <v>97</v>
      </c>
      <c r="BL391" t="s">
        <v>4352</v>
      </c>
      <c r="BM391" t="s">
        <v>4353</v>
      </c>
      <c r="BN391">
        <v>2001897</v>
      </c>
      <c r="BO391" t="s">
        <v>74</v>
      </c>
      <c r="BP391" t="s">
        <v>74</v>
      </c>
      <c r="BQ391" t="s">
        <v>74</v>
      </c>
      <c r="BR391" t="s">
        <v>100</v>
      </c>
      <c r="BS391" t="s">
        <v>4354</v>
      </c>
      <c r="BT391" t="str">
        <f>HYPERLINK("https%3A%2F%2Fwww.webofscience.com%2Fwos%2Fwoscc%2Ffull-record%2FWOS:A1991EV69600005","View Full Record in Web of Science")</f>
        <v>View Full Record in Web of Science</v>
      </c>
    </row>
    <row r="392" spans="1:72" x14ac:dyDescent="0.15">
      <c r="A392" t="s">
        <v>72</v>
      </c>
      <c r="B392" t="s">
        <v>4355</v>
      </c>
      <c r="C392" t="s">
        <v>74</v>
      </c>
      <c r="D392" t="s">
        <v>74</v>
      </c>
      <c r="E392" t="s">
        <v>74</v>
      </c>
      <c r="F392" t="s">
        <v>4355</v>
      </c>
      <c r="G392" t="s">
        <v>74</v>
      </c>
      <c r="H392" t="s">
        <v>74</v>
      </c>
      <c r="I392" t="s">
        <v>4356</v>
      </c>
      <c r="J392" t="s">
        <v>2266</v>
      </c>
      <c r="K392" t="s">
        <v>74</v>
      </c>
      <c r="L392" t="s">
        <v>74</v>
      </c>
      <c r="M392" t="s">
        <v>77</v>
      </c>
      <c r="N392" t="s">
        <v>78</v>
      </c>
      <c r="O392" t="s">
        <v>74</v>
      </c>
      <c r="P392" t="s">
        <v>74</v>
      </c>
      <c r="Q392" t="s">
        <v>74</v>
      </c>
      <c r="R392" t="s">
        <v>74</v>
      </c>
      <c r="S392" t="s">
        <v>74</v>
      </c>
      <c r="T392" t="s">
        <v>74</v>
      </c>
      <c r="U392" t="s">
        <v>4357</v>
      </c>
      <c r="V392" t="s">
        <v>4358</v>
      </c>
      <c r="W392" t="s">
        <v>4359</v>
      </c>
      <c r="X392" t="s">
        <v>2866</v>
      </c>
      <c r="Y392" t="s">
        <v>74</v>
      </c>
      <c r="Z392" t="s">
        <v>74</v>
      </c>
      <c r="AA392" t="s">
        <v>4360</v>
      </c>
      <c r="AB392" t="s">
        <v>4361</v>
      </c>
      <c r="AC392" t="s">
        <v>74</v>
      </c>
      <c r="AD392" t="s">
        <v>74</v>
      </c>
      <c r="AE392" t="s">
        <v>74</v>
      </c>
      <c r="AF392" t="s">
        <v>74</v>
      </c>
      <c r="AG392">
        <v>46</v>
      </c>
      <c r="AH392">
        <v>83</v>
      </c>
      <c r="AI392">
        <v>94</v>
      </c>
      <c r="AJ392">
        <v>0</v>
      </c>
      <c r="AK392">
        <v>17</v>
      </c>
      <c r="AL392" t="s">
        <v>248</v>
      </c>
      <c r="AM392" t="s">
        <v>249</v>
      </c>
      <c r="AN392" t="s">
        <v>250</v>
      </c>
      <c r="AO392" t="s">
        <v>2271</v>
      </c>
      <c r="AP392" t="s">
        <v>74</v>
      </c>
      <c r="AQ392" t="s">
        <v>74</v>
      </c>
      <c r="AR392" t="s">
        <v>2272</v>
      </c>
      <c r="AS392" t="s">
        <v>2273</v>
      </c>
      <c r="AT392" t="s">
        <v>4275</v>
      </c>
      <c r="AU392">
        <v>1991</v>
      </c>
      <c r="AV392">
        <v>60</v>
      </c>
      <c r="AW392">
        <v>1</v>
      </c>
      <c r="AX392" t="s">
        <v>74</v>
      </c>
      <c r="AY392" t="s">
        <v>74</v>
      </c>
      <c r="AZ392" t="s">
        <v>74</v>
      </c>
      <c r="BA392" t="s">
        <v>74</v>
      </c>
      <c r="BB392">
        <v>119</v>
      </c>
      <c r="BC392">
        <v>134</v>
      </c>
      <c r="BD392" t="s">
        <v>74</v>
      </c>
      <c r="BE392" t="s">
        <v>4362</v>
      </c>
      <c r="BF392" t="str">
        <f>HYPERLINK("http://dx.doi.org/10.2307/5449","http://dx.doi.org/10.2307/5449")</f>
        <v>http://dx.doi.org/10.2307/5449</v>
      </c>
      <c r="BG392" t="s">
        <v>74</v>
      </c>
      <c r="BH392" t="s">
        <v>74</v>
      </c>
      <c r="BI392">
        <v>16</v>
      </c>
      <c r="BJ392" t="s">
        <v>2275</v>
      </c>
      <c r="BK392" t="s">
        <v>97</v>
      </c>
      <c r="BL392" t="s">
        <v>2276</v>
      </c>
      <c r="BM392" t="s">
        <v>4363</v>
      </c>
      <c r="BN392" t="s">
        <v>74</v>
      </c>
      <c r="BO392" t="s">
        <v>74</v>
      </c>
      <c r="BP392" t="s">
        <v>74</v>
      </c>
      <c r="BQ392" t="s">
        <v>74</v>
      </c>
      <c r="BR392" t="s">
        <v>100</v>
      </c>
      <c r="BS392" t="s">
        <v>4364</v>
      </c>
      <c r="BT392" t="str">
        <f>HYPERLINK("https%3A%2F%2Fwww.webofscience.com%2Fwos%2Fwoscc%2Ffull-record%2FWOS:A1991EZ04800007","View Full Record in Web of Science")</f>
        <v>View Full Record in Web of Science</v>
      </c>
    </row>
    <row r="393" spans="1:72" x14ac:dyDescent="0.15">
      <c r="A393" t="s">
        <v>72</v>
      </c>
      <c r="B393" t="s">
        <v>4365</v>
      </c>
      <c r="C393" t="s">
        <v>74</v>
      </c>
      <c r="D393" t="s">
        <v>74</v>
      </c>
      <c r="E393" t="s">
        <v>74</v>
      </c>
      <c r="F393" t="s">
        <v>4365</v>
      </c>
      <c r="G393" t="s">
        <v>74</v>
      </c>
      <c r="H393" t="s">
        <v>74</v>
      </c>
      <c r="I393" t="s">
        <v>4366</v>
      </c>
      <c r="J393" t="s">
        <v>565</v>
      </c>
      <c r="K393" t="s">
        <v>74</v>
      </c>
      <c r="L393" t="s">
        <v>74</v>
      </c>
      <c r="M393" t="s">
        <v>77</v>
      </c>
      <c r="N393" t="s">
        <v>78</v>
      </c>
      <c r="O393" t="s">
        <v>74</v>
      </c>
      <c r="P393" t="s">
        <v>74</v>
      </c>
      <c r="Q393" t="s">
        <v>74</v>
      </c>
      <c r="R393" t="s">
        <v>74</v>
      </c>
      <c r="S393" t="s">
        <v>74</v>
      </c>
      <c r="T393" t="s">
        <v>74</v>
      </c>
      <c r="U393" t="s">
        <v>74</v>
      </c>
      <c r="V393" t="s">
        <v>4367</v>
      </c>
      <c r="W393" t="s">
        <v>74</v>
      </c>
      <c r="X393" t="s">
        <v>74</v>
      </c>
      <c r="Y393" t="s">
        <v>4368</v>
      </c>
      <c r="Z393" t="s">
        <v>74</v>
      </c>
      <c r="AA393" t="s">
        <v>4369</v>
      </c>
      <c r="AB393" t="s">
        <v>74</v>
      </c>
      <c r="AC393" t="s">
        <v>74</v>
      </c>
      <c r="AD393" t="s">
        <v>74</v>
      </c>
      <c r="AE393" t="s">
        <v>74</v>
      </c>
      <c r="AF393" t="s">
        <v>74</v>
      </c>
      <c r="AG393">
        <v>0</v>
      </c>
      <c r="AH393">
        <v>163</v>
      </c>
      <c r="AI393">
        <v>177</v>
      </c>
      <c r="AJ393">
        <v>0</v>
      </c>
      <c r="AK393">
        <v>17</v>
      </c>
      <c r="AL393" t="s">
        <v>568</v>
      </c>
      <c r="AM393" t="s">
        <v>569</v>
      </c>
      <c r="AN393" t="s">
        <v>570</v>
      </c>
      <c r="AO393" t="s">
        <v>571</v>
      </c>
      <c r="AP393" t="s">
        <v>74</v>
      </c>
      <c r="AQ393" t="s">
        <v>74</v>
      </c>
      <c r="AR393" t="s">
        <v>572</v>
      </c>
      <c r="AS393" t="s">
        <v>573</v>
      </c>
      <c r="AT393" t="s">
        <v>4275</v>
      </c>
      <c r="AU393">
        <v>1991</v>
      </c>
      <c r="AV393">
        <v>4</v>
      </c>
      <c r="AW393">
        <v>2</v>
      </c>
      <c r="AX393" t="s">
        <v>74</v>
      </c>
      <c r="AY393" t="s">
        <v>74</v>
      </c>
      <c r="AZ393" t="s">
        <v>74</v>
      </c>
      <c r="BA393" t="s">
        <v>74</v>
      </c>
      <c r="BB393">
        <v>135</v>
      </c>
      <c r="BC393">
        <v>146</v>
      </c>
      <c r="BD393" t="s">
        <v>74</v>
      </c>
      <c r="BE393" t="s">
        <v>4370</v>
      </c>
      <c r="BF393" t="str">
        <f>HYPERLINK("http://dx.doi.org/10.1175/1520-0442(1991)004&lt;0135:CSSOTA&gt;2.0.CO;2","http://dx.doi.org/10.1175/1520-0442(1991)004&lt;0135:CSSOTA&gt;2.0.CO;2")</f>
        <v>http://dx.doi.org/10.1175/1520-0442(1991)004&lt;0135:CSSOTA&gt;2.0.CO;2</v>
      </c>
      <c r="BG393" t="s">
        <v>74</v>
      </c>
      <c r="BH393" t="s">
        <v>74</v>
      </c>
      <c r="BI393">
        <v>12</v>
      </c>
      <c r="BJ393" t="s">
        <v>96</v>
      </c>
      <c r="BK393" t="s">
        <v>97</v>
      </c>
      <c r="BL393" t="s">
        <v>96</v>
      </c>
      <c r="BM393" t="s">
        <v>4371</v>
      </c>
      <c r="BN393" t="s">
        <v>74</v>
      </c>
      <c r="BO393" t="s">
        <v>453</v>
      </c>
      <c r="BP393" t="s">
        <v>74</v>
      </c>
      <c r="BQ393" t="s">
        <v>74</v>
      </c>
      <c r="BR393" t="s">
        <v>100</v>
      </c>
      <c r="BS393" t="s">
        <v>4372</v>
      </c>
      <c r="BT393" t="str">
        <f>HYPERLINK("https%3A%2F%2Fwww.webofscience.com%2Fwos%2Fwoscc%2Ffull-record%2FWOS:A1991FA75900002","View Full Record in Web of Science")</f>
        <v>View Full Record in Web of Science</v>
      </c>
    </row>
    <row r="394" spans="1:72" x14ac:dyDescent="0.15">
      <c r="A394" t="s">
        <v>72</v>
      </c>
      <c r="B394" t="s">
        <v>4373</v>
      </c>
      <c r="C394" t="s">
        <v>74</v>
      </c>
      <c r="D394" t="s">
        <v>74</v>
      </c>
      <c r="E394" t="s">
        <v>74</v>
      </c>
      <c r="F394" t="s">
        <v>4373</v>
      </c>
      <c r="G394" t="s">
        <v>74</v>
      </c>
      <c r="H394" t="s">
        <v>74</v>
      </c>
      <c r="I394" t="s">
        <v>4374</v>
      </c>
      <c r="J394" t="s">
        <v>2742</v>
      </c>
      <c r="K394" t="s">
        <v>74</v>
      </c>
      <c r="L394" t="s">
        <v>74</v>
      </c>
      <c r="M394" t="s">
        <v>77</v>
      </c>
      <c r="N394" t="s">
        <v>78</v>
      </c>
      <c r="O394" t="s">
        <v>74</v>
      </c>
      <c r="P394" t="s">
        <v>74</v>
      </c>
      <c r="Q394" t="s">
        <v>74</v>
      </c>
      <c r="R394" t="s">
        <v>74</v>
      </c>
      <c r="S394" t="s">
        <v>74</v>
      </c>
      <c r="T394" t="s">
        <v>74</v>
      </c>
      <c r="U394" t="s">
        <v>4375</v>
      </c>
      <c r="V394" t="s">
        <v>4376</v>
      </c>
      <c r="W394" t="s">
        <v>74</v>
      </c>
      <c r="X394" t="s">
        <v>74</v>
      </c>
      <c r="Y394" t="s">
        <v>4377</v>
      </c>
      <c r="Z394" t="s">
        <v>74</v>
      </c>
      <c r="AA394" t="s">
        <v>74</v>
      </c>
      <c r="AB394" t="s">
        <v>74</v>
      </c>
      <c r="AC394" t="s">
        <v>74</v>
      </c>
      <c r="AD394" t="s">
        <v>74</v>
      </c>
      <c r="AE394" t="s">
        <v>74</v>
      </c>
      <c r="AF394" t="s">
        <v>74</v>
      </c>
      <c r="AG394">
        <v>16</v>
      </c>
      <c r="AH394">
        <v>8</v>
      </c>
      <c r="AI394">
        <v>10</v>
      </c>
      <c r="AJ394">
        <v>1</v>
      </c>
      <c r="AK394">
        <v>4</v>
      </c>
      <c r="AL394" t="s">
        <v>2748</v>
      </c>
      <c r="AM394" t="s">
        <v>2749</v>
      </c>
      <c r="AN394" t="s">
        <v>2750</v>
      </c>
      <c r="AO394" t="s">
        <v>2751</v>
      </c>
      <c r="AP394" t="s">
        <v>74</v>
      </c>
      <c r="AQ394" t="s">
        <v>74</v>
      </c>
      <c r="AR394" t="s">
        <v>2752</v>
      </c>
      <c r="AS394" t="s">
        <v>2753</v>
      </c>
      <c r="AT394" t="s">
        <v>4275</v>
      </c>
      <c r="AU394">
        <v>1991</v>
      </c>
      <c r="AV394">
        <v>11</v>
      </c>
      <c r="AW394">
        <v>1</v>
      </c>
      <c r="AX394" t="s">
        <v>74</v>
      </c>
      <c r="AY394" t="s">
        <v>74</v>
      </c>
      <c r="AZ394" t="s">
        <v>74</v>
      </c>
      <c r="BA394" t="s">
        <v>74</v>
      </c>
      <c r="BB394">
        <v>10</v>
      </c>
      <c r="BC394">
        <v>16</v>
      </c>
      <c r="BD394" t="s">
        <v>74</v>
      </c>
      <c r="BE394" t="s">
        <v>4378</v>
      </c>
      <c r="BF394" t="str">
        <f>HYPERLINK("http://dx.doi.org/10.2307/1548539","http://dx.doi.org/10.2307/1548539")</f>
        <v>http://dx.doi.org/10.2307/1548539</v>
      </c>
      <c r="BG394" t="s">
        <v>74</v>
      </c>
      <c r="BH394" t="s">
        <v>74</v>
      </c>
      <c r="BI394">
        <v>7</v>
      </c>
      <c r="BJ394" t="s">
        <v>1263</v>
      </c>
      <c r="BK394" t="s">
        <v>97</v>
      </c>
      <c r="BL394" t="s">
        <v>1263</v>
      </c>
      <c r="BM394" t="s">
        <v>4379</v>
      </c>
      <c r="BN394" t="s">
        <v>74</v>
      </c>
      <c r="BO394" t="s">
        <v>147</v>
      </c>
      <c r="BP394" t="s">
        <v>74</v>
      </c>
      <c r="BQ394" t="s">
        <v>74</v>
      </c>
      <c r="BR394" t="s">
        <v>100</v>
      </c>
      <c r="BS394" t="s">
        <v>4380</v>
      </c>
      <c r="BT394" t="str">
        <f>HYPERLINK("https%3A%2F%2Fwww.webofscience.com%2Fwos%2Fwoscc%2Ffull-record%2FWOS:A1991EX28900002","View Full Record in Web of Science")</f>
        <v>View Full Record in Web of Science</v>
      </c>
    </row>
    <row r="395" spans="1:72" x14ac:dyDescent="0.15">
      <c r="A395" t="s">
        <v>72</v>
      </c>
      <c r="B395" t="s">
        <v>4381</v>
      </c>
      <c r="C395" t="s">
        <v>74</v>
      </c>
      <c r="D395" t="s">
        <v>74</v>
      </c>
      <c r="E395" t="s">
        <v>74</v>
      </c>
      <c r="F395" t="s">
        <v>4381</v>
      </c>
      <c r="G395" t="s">
        <v>74</v>
      </c>
      <c r="H395" t="s">
        <v>74</v>
      </c>
      <c r="I395" t="s">
        <v>4382</v>
      </c>
      <c r="J395" t="s">
        <v>4383</v>
      </c>
      <c r="K395" t="s">
        <v>74</v>
      </c>
      <c r="L395" t="s">
        <v>74</v>
      </c>
      <c r="M395" t="s">
        <v>77</v>
      </c>
      <c r="N395" t="s">
        <v>78</v>
      </c>
      <c r="O395" t="s">
        <v>74</v>
      </c>
      <c r="P395" t="s">
        <v>74</v>
      </c>
      <c r="Q395" t="s">
        <v>74</v>
      </c>
      <c r="R395" t="s">
        <v>74</v>
      </c>
      <c r="S395" t="s">
        <v>74</v>
      </c>
      <c r="T395" t="s">
        <v>4384</v>
      </c>
      <c r="U395" t="s">
        <v>4385</v>
      </c>
      <c r="V395" t="s">
        <v>74</v>
      </c>
      <c r="W395" t="s">
        <v>4386</v>
      </c>
      <c r="X395" t="s">
        <v>4387</v>
      </c>
      <c r="Y395" t="s">
        <v>4388</v>
      </c>
      <c r="Z395" t="s">
        <v>74</v>
      </c>
      <c r="AA395" t="s">
        <v>4389</v>
      </c>
      <c r="AB395" t="s">
        <v>74</v>
      </c>
      <c r="AC395" t="s">
        <v>74</v>
      </c>
      <c r="AD395" t="s">
        <v>74</v>
      </c>
      <c r="AE395" t="s">
        <v>74</v>
      </c>
      <c r="AF395" t="s">
        <v>74</v>
      </c>
      <c r="AG395">
        <v>31</v>
      </c>
      <c r="AH395">
        <v>24</v>
      </c>
      <c r="AI395">
        <v>25</v>
      </c>
      <c r="AJ395">
        <v>0</v>
      </c>
      <c r="AK395">
        <v>6</v>
      </c>
      <c r="AL395" t="s">
        <v>555</v>
      </c>
      <c r="AM395" t="s">
        <v>519</v>
      </c>
      <c r="AN395" t="s">
        <v>520</v>
      </c>
      <c r="AO395" t="s">
        <v>4390</v>
      </c>
      <c r="AP395" t="s">
        <v>4391</v>
      </c>
      <c r="AQ395" t="s">
        <v>74</v>
      </c>
      <c r="AR395" t="s">
        <v>4392</v>
      </c>
      <c r="AS395" t="s">
        <v>4393</v>
      </c>
      <c r="AT395" t="s">
        <v>4275</v>
      </c>
      <c r="AU395">
        <v>1991</v>
      </c>
      <c r="AV395">
        <v>38</v>
      </c>
      <c r="AW395">
        <v>2</v>
      </c>
      <c r="AX395" t="s">
        <v>74</v>
      </c>
      <c r="AY395" t="s">
        <v>74</v>
      </c>
      <c r="AZ395" t="s">
        <v>74</v>
      </c>
      <c r="BA395" t="s">
        <v>74</v>
      </c>
      <c r="BB395">
        <v>225</v>
      </c>
      <c r="BC395">
        <v>235</v>
      </c>
      <c r="BD395" t="s">
        <v>74</v>
      </c>
      <c r="BE395" t="s">
        <v>4394</v>
      </c>
      <c r="BF395" t="str">
        <f>HYPERLINK("http://dx.doi.org/10.1111/j.1095-8649.1991.tb03108.x","http://dx.doi.org/10.1111/j.1095-8649.1991.tb03108.x")</f>
        <v>http://dx.doi.org/10.1111/j.1095-8649.1991.tb03108.x</v>
      </c>
      <c r="BG395" t="s">
        <v>74</v>
      </c>
      <c r="BH395" t="s">
        <v>74</v>
      </c>
      <c r="BI395">
        <v>11</v>
      </c>
      <c r="BJ395" t="s">
        <v>3170</v>
      </c>
      <c r="BK395" t="s">
        <v>97</v>
      </c>
      <c r="BL395" t="s">
        <v>3170</v>
      </c>
      <c r="BM395" t="s">
        <v>4395</v>
      </c>
      <c r="BN395" t="s">
        <v>74</v>
      </c>
      <c r="BO395" t="s">
        <v>74</v>
      </c>
      <c r="BP395" t="s">
        <v>74</v>
      </c>
      <c r="BQ395" t="s">
        <v>74</v>
      </c>
      <c r="BR395" t="s">
        <v>100</v>
      </c>
      <c r="BS395" t="s">
        <v>4396</v>
      </c>
      <c r="BT395" t="str">
        <f>HYPERLINK("https%3A%2F%2Fwww.webofscience.com%2Fwos%2Fwoscc%2Ffull-record%2FWOS:A1991FB05800007","View Full Record in Web of Science")</f>
        <v>View Full Record in Web of Science</v>
      </c>
    </row>
    <row r="396" spans="1:72" x14ac:dyDescent="0.15">
      <c r="A396" t="s">
        <v>72</v>
      </c>
      <c r="B396" t="s">
        <v>4397</v>
      </c>
      <c r="C396" t="s">
        <v>74</v>
      </c>
      <c r="D396" t="s">
        <v>74</v>
      </c>
      <c r="E396" t="s">
        <v>74</v>
      </c>
      <c r="F396" t="s">
        <v>4397</v>
      </c>
      <c r="G396" t="s">
        <v>74</v>
      </c>
      <c r="H396" t="s">
        <v>74</v>
      </c>
      <c r="I396" t="s">
        <v>4398</v>
      </c>
      <c r="J396" t="s">
        <v>4399</v>
      </c>
      <c r="K396" t="s">
        <v>74</v>
      </c>
      <c r="L396" t="s">
        <v>74</v>
      </c>
      <c r="M396" t="s">
        <v>77</v>
      </c>
      <c r="N396" t="s">
        <v>334</v>
      </c>
      <c r="O396" t="s">
        <v>74</v>
      </c>
      <c r="P396" t="s">
        <v>74</v>
      </c>
      <c r="Q396" t="s">
        <v>74</v>
      </c>
      <c r="R396" t="s">
        <v>74</v>
      </c>
      <c r="S396" t="s">
        <v>74</v>
      </c>
      <c r="T396" t="s">
        <v>74</v>
      </c>
      <c r="U396" t="s">
        <v>74</v>
      </c>
      <c r="V396" t="s">
        <v>74</v>
      </c>
      <c r="W396" t="s">
        <v>74</v>
      </c>
      <c r="X396" t="s">
        <v>74</v>
      </c>
      <c r="Y396" t="s">
        <v>4400</v>
      </c>
      <c r="Z396" t="s">
        <v>74</v>
      </c>
      <c r="AA396" t="s">
        <v>74</v>
      </c>
      <c r="AB396" t="s">
        <v>74</v>
      </c>
      <c r="AC396" t="s">
        <v>74</v>
      </c>
      <c r="AD396" t="s">
        <v>74</v>
      </c>
      <c r="AE396" t="s">
        <v>74</v>
      </c>
      <c r="AF396" t="s">
        <v>74</v>
      </c>
      <c r="AG396">
        <v>14</v>
      </c>
      <c r="AH396">
        <v>54</v>
      </c>
      <c r="AI396">
        <v>58</v>
      </c>
      <c r="AJ396">
        <v>0</v>
      </c>
      <c r="AK396">
        <v>5</v>
      </c>
      <c r="AL396" t="s">
        <v>4401</v>
      </c>
      <c r="AM396" t="s">
        <v>4402</v>
      </c>
      <c r="AN396" t="s">
        <v>4403</v>
      </c>
      <c r="AO396" t="s">
        <v>4404</v>
      </c>
      <c r="AP396" t="s">
        <v>74</v>
      </c>
      <c r="AQ396" t="s">
        <v>74</v>
      </c>
      <c r="AR396" t="s">
        <v>4405</v>
      </c>
      <c r="AS396" t="s">
        <v>4406</v>
      </c>
      <c r="AT396" t="s">
        <v>4275</v>
      </c>
      <c r="AU396">
        <v>1991</v>
      </c>
      <c r="AV396">
        <v>72</v>
      </c>
      <c r="AW396">
        <v>1</v>
      </c>
      <c r="AX396" t="s">
        <v>74</v>
      </c>
      <c r="AY396" t="s">
        <v>74</v>
      </c>
      <c r="AZ396" t="s">
        <v>74</v>
      </c>
      <c r="BA396" t="s">
        <v>74</v>
      </c>
      <c r="BB396">
        <v>202</v>
      </c>
      <c r="BC396">
        <v>206</v>
      </c>
      <c r="BD396" t="s">
        <v>74</v>
      </c>
      <c r="BE396" t="s">
        <v>4407</v>
      </c>
      <c r="BF396" t="str">
        <f>HYPERLINK("http://dx.doi.org/10.2307/1381999","http://dx.doi.org/10.2307/1381999")</f>
        <v>http://dx.doi.org/10.2307/1381999</v>
      </c>
      <c r="BG396" t="s">
        <v>74</v>
      </c>
      <c r="BH396" t="s">
        <v>74</v>
      </c>
      <c r="BI396">
        <v>5</v>
      </c>
      <c r="BJ396" t="s">
        <v>677</v>
      </c>
      <c r="BK396" t="s">
        <v>97</v>
      </c>
      <c r="BL396" t="s">
        <v>677</v>
      </c>
      <c r="BM396" t="s">
        <v>4408</v>
      </c>
      <c r="BN396" t="s">
        <v>74</v>
      </c>
      <c r="BO396" t="s">
        <v>74</v>
      </c>
      <c r="BP396" t="s">
        <v>74</v>
      </c>
      <c r="BQ396" t="s">
        <v>74</v>
      </c>
      <c r="BR396" t="s">
        <v>100</v>
      </c>
      <c r="BS396" t="s">
        <v>4409</v>
      </c>
      <c r="BT396" t="str">
        <f>HYPERLINK("https%3A%2F%2Fwww.webofscience.com%2Fwos%2Fwoscc%2Ffull-record%2FWOS:A1991EY28300025","View Full Record in Web of Science")</f>
        <v>View Full Record in Web of Science</v>
      </c>
    </row>
    <row r="397" spans="1:72" x14ac:dyDescent="0.15">
      <c r="A397" t="s">
        <v>72</v>
      </c>
      <c r="B397" t="s">
        <v>4410</v>
      </c>
      <c r="C397" t="s">
        <v>74</v>
      </c>
      <c r="D397" t="s">
        <v>74</v>
      </c>
      <c r="E397" t="s">
        <v>74</v>
      </c>
      <c r="F397" t="s">
        <v>4410</v>
      </c>
      <c r="G397" t="s">
        <v>74</v>
      </c>
      <c r="H397" t="s">
        <v>74</v>
      </c>
      <c r="I397" t="s">
        <v>4411</v>
      </c>
      <c r="J397" t="s">
        <v>1254</v>
      </c>
      <c r="K397" t="s">
        <v>74</v>
      </c>
      <c r="L397" t="s">
        <v>74</v>
      </c>
      <c r="M397" t="s">
        <v>77</v>
      </c>
      <c r="N397" t="s">
        <v>78</v>
      </c>
      <c r="O397" t="s">
        <v>74</v>
      </c>
      <c r="P397" t="s">
        <v>74</v>
      </c>
      <c r="Q397" t="s">
        <v>74</v>
      </c>
      <c r="R397" t="s">
        <v>74</v>
      </c>
      <c r="S397" t="s">
        <v>74</v>
      </c>
      <c r="T397" t="s">
        <v>74</v>
      </c>
      <c r="U397" t="s">
        <v>4412</v>
      </c>
      <c r="V397" t="s">
        <v>4413</v>
      </c>
      <c r="W397" t="s">
        <v>4414</v>
      </c>
      <c r="X397" t="s">
        <v>4415</v>
      </c>
      <c r="Y397" t="s">
        <v>4416</v>
      </c>
      <c r="Z397" t="s">
        <v>74</v>
      </c>
      <c r="AA397" t="s">
        <v>74</v>
      </c>
      <c r="AB397" t="s">
        <v>74</v>
      </c>
      <c r="AC397" t="s">
        <v>74</v>
      </c>
      <c r="AD397" t="s">
        <v>74</v>
      </c>
      <c r="AE397" t="s">
        <v>74</v>
      </c>
      <c r="AF397" t="s">
        <v>74</v>
      </c>
      <c r="AG397">
        <v>26</v>
      </c>
      <c r="AH397">
        <v>4</v>
      </c>
      <c r="AI397">
        <v>5</v>
      </c>
      <c r="AJ397">
        <v>0</v>
      </c>
      <c r="AK397">
        <v>1</v>
      </c>
      <c r="AL397" t="s">
        <v>4417</v>
      </c>
      <c r="AM397" t="s">
        <v>249</v>
      </c>
      <c r="AN397" t="s">
        <v>4418</v>
      </c>
      <c r="AO397" t="s">
        <v>1259</v>
      </c>
      <c r="AP397" t="s">
        <v>4419</v>
      </c>
      <c r="AQ397" t="s">
        <v>74</v>
      </c>
      <c r="AR397" t="s">
        <v>1260</v>
      </c>
      <c r="AS397" t="s">
        <v>1261</v>
      </c>
      <c r="AT397" t="s">
        <v>4275</v>
      </c>
      <c r="AU397">
        <v>1991</v>
      </c>
      <c r="AV397">
        <v>57</v>
      </c>
      <c r="AW397" t="s">
        <v>74</v>
      </c>
      <c r="AX397">
        <v>1</v>
      </c>
      <c r="AY397" t="s">
        <v>74</v>
      </c>
      <c r="AZ397" t="s">
        <v>74</v>
      </c>
      <c r="BA397" t="s">
        <v>74</v>
      </c>
      <c r="BB397">
        <v>59</v>
      </c>
      <c r="BC397">
        <v>70</v>
      </c>
      <c r="BD397" t="s">
        <v>74</v>
      </c>
      <c r="BE397" t="s">
        <v>4420</v>
      </c>
      <c r="BF397" t="str">
        <f>HYPERLINK("http://dx.doi.org/10.1093/mollus/57.1.59","http://dx.doi.org/10.1093/mollus/57.1.59")</f>
        <v>http://dx.doi.org/10.1093/mollus/57.1.59</v>
      </c>
      <c r="BG397" t="s">
        <v>74</v>
      </c>
      <c r="BH397" t="s">
        <v>74</v>
      </c>
      <c r="BI397">
        <v>12</v>
      </c>
      <c r="BJ397" t="s">
        <v>1263</v>
      </c>
      <c r="BK397" t="s">
        <v>97</v>
      </c>
      <c r="BL397" t="s">
        <v>1263</v>
      </c>
      <c r="BM397" t="s">
        <v>4421</v>
      </c>
      <c r="BN397" t="s">
        <v>74</v>
      </c>
      <c r="BO397" t="s">
        <v>74</v>
      </c>
      <c r="BP397" t="s">
        <v>74</v>
      </c>
      <c r="BQ397" t="s">
        <v>74</v>
      </c>
      <c r="BR397" t="s">
        <v>100</v>
      </c>
      <c r="BS397" t="s">
        <v>4422</v>
      </c>
      <c r="BT397" t="str">
        <f>HYPERLINK("https%3A%2F%2Fwww.webofscience.com%2Fwos%2Fwoscc%2Ffull-record%2FWOS:A1991EZ31400006","View Full Record in Web of Science")</f>
        <v>View Full Record in Web of Science</v>
      </c>
    </row>
    <row r="398" spans="1:72" x14ac:dyDescent="0.15">
      <c r="A398" t="s">
        <v>72</v>
      </c>
      <c r="B398" t="s">
        <v>4423</v>
      </c>
      <c r="C398" t="s">
        <v>74</v>
      </c>
      <c r="D398" t="s">
        <v>74</v>
      </c>
      <c r="E398" t="s">
        <v>74</v>
      </c>
      <c r="F398" t="s">
        <v>4423</v>
      </c>
      <c r="G398" t="s">
        <v>74</v>
      </c>
      <c r="H398" t="s">
        <v>74</v>
      </c>
      <c r="I398" t="s">
        <v>4424</v>
      </c>
      <c r="J398" t="s">
        <v>2300</v>
      </c>
      <c r="K398" t="s">
        <v>74</v>
      </c>
      <c r="L398" t="s">
        <v>74</v>
      </c>
      <c r="M398" t="s">
        <v>77</v>
      </c>
      <c r="N398" t="s">
        <v>78</v>
      </c>
      <c r="O398" t="s">
        <v>74</v>
      </c>
      <c r="P398" t="s">
        <v>74</v>
      </c>
      <c r="Q398" t="s">
        <v>74</v>
      </c>
      <c r="R398" t="s">
        <v>74</v>
      </c>
      <c r="S398" t="s">
        <v>74</v>
      </c>
      <c r="T398" t="s">
        <v>74</v>
      </c>
      <c r="U398" t="s">
        <v>4425</v>
      </c>
      <c r="V398" t="s">
        <v>4426</v>
      </c>
      <c r="W398" t="s">
        <v>4427</v>
      </c>
      <c r="X398" t="s">
        <v>4428</v>
      </c>
      <c r="Y398" t="s">
        <v>4429</v>
      </c>
      <c r="Z398" t="s">
        <v>74</v>
      </c>
      <c r="AA398" t="s">
        <v>74</v>
      </c>
      <c r="AB398" t="s">
        <v>74</v>
      </c>
      <c r="AC398" t="s">
        <v>74</v>
      </c>
      <c r="AD398" t="s">
        <v>74</v>
      </c>
      <c r="AE398" t="s">
        <v>74</v>
      </c>
      <c r="AF398" t="s">
        <v>74</v>
      </c>
      <c r="AG398">
        <v>35</v>
      </c>
      <c r="AH398">
        <v>4</v>
      </c>
      <c r="AI398">
        <v>5</v>
      </c>
      <c r="AJ398">
        <v>0</v>
      </c>
      <c r="AK398">
        <v>3</v>
      </c>
      <c r="AL398" t="s">
        <v>4430</v>
      </c>
      <c r="AM398" t="s">
        <v>215</v>
      </c>
      <c r="AN398" t="s">
        <v>4431</v>
      </c>
      <c r="AO398" t="s">
        <v>2306</v>
      </c>
      <c r="AP398" t="s">
        <v>74</v>
      </c>
      <c r="AQ398" t="s">
        <v>74</v>
      </c>
      <c r="AR398" t="s">
        <v>2308</v>
      </c>
      <c r="AS398" t="s">
        <v>2309</v>
      </c>
      <c r="AT398" t="s">
        <v>4275</v>
      </c>
      <c r="AU398">
        <v>1991</v>
      </c>
      <c r="AV398">
        <v>207</v>
      </c>
      <c r="AW398">
        <v>2</v>
      </c>
      <c r="AX398" t="s">
        <v>74</v>
      </c>
      <c r="AY398" t="s">
        <v>74</v>
      </c>
      <c r="AZ398" t="s">
        <v>74</v>
      </c>
      <c r="BA398" t="s">
        <v>74</v>
      </c>
      <c r="BB398">
        <v>119</v>
      </c>
      <c r="BC398">
        <v>128</v>
      </c>
      <c r="BD398" t="s">
        <v>74</v>
      </c>
      <c r="BE398" t="s">
        <v>4432</v>
      </c>
      <c r="BF398" t="str">
        <f>HYPERLINK("http://dx.doi.org/10.1002/jmor.1052070202","http://dx.doi.org/10.1002/jmor.1052070202")</f>
        <v>http://dx.doi.org/10.1002/jmor.1052070202</v>
      </c>
      <c r="BG398" t="s">
        <v>74</v>
      </c>
      <c r="BH398" t="s">
        <v>74</v>
      </c>
      <c r="BI398">
        <v>10</v>
      </c>
      <c r="BJ398" t="s">
        <v>2311</v>
      </c>
      <c r="BK398" t="s">
        <v>97</v>
      </c>
      <c r="BL398" t="s">
        <v>2311</v>
      </c>
      <c r="BM398" t="s">
        <v>4433</v>
      </c>
      <c r="BN398">
        <v>29865497</v>
      </c>
      <c r="BO398" t="s">
        <v>74</v>
      </c>
      <c r="BP398" t="s">
        <v>74</v>
      </c>
      <c r="BQ398" t="s">
        <v>74</v>
      </c>
      <c r="BR398" t="s">
        <v>100</v>
      </c>
      <c r="BS398" t="s">
        <v>4434</v>
      </c>
      <c r="BT398" t="str">
        <f>HYPERLINK("https%3A%2F%2Fwww.webofscience.com%2Fwos%2Fwoscc%2Ffull-record%2FWOS:A1991FC95600001","View Full Record in Web of Science")</f>
        <v>View Full Record in Web of Science</v>
      </c>
    </row>
    <row r="399" spans="1:72" x14ac:dyDescent="0.15">
      <c r="A399" t="s">
        <v>72</v>
      </c>
      <c r="B399" t="s">
        <v>4435</v>
      </c>
      <c r="C399" t="s">
        <v>74</v>
      </c>
      <c r="D399" t="s">
        <v>74</v>
      </c>
      <c r="E399" t="s">
        <v>74</v>
      </c>
      <c r="F399" t="s">
        <v>4435</v>
      </c>
      <c r="G399" t="s">
        <v>74</v>
      </c>
      <c r="H399" t="s">
        <v>74</v>
      </c>
      <c r="I399" t="s">
        <v>4436</v>
      </c>
      <c r="J399" t="s">
        <v>4437</v>
      </c>
      <c r="K399" t="s">
        <v>74</v>
      </c>
      <c r="L399" t="s">
        <v>74</v>
      </c>
      <c r="M399" t="s">
        <v>77</v>
      </c>
      <c r="N399" t="s">
        <v>52</v>
      </c>
      <c r="O399" t="s">
        <v>74</v>
      </c>
      <c r="P399" t="s">
        <v>74</v>
      </c>
      <c r="Q399" t="s">
        <v>74</v>
      </c>
      <c r="R399" t="s">
        <v>74</v>
      </c>
      <c r="S399" t="s">
        <v>74</v>
      </c>
      <c r="T399" t="s">
        <v>74</v>
      </c>
      <c r="U399" t="s">
        <v>74</v>
      </c>
      <c r="V399" t="s">
        <v>74</v>
      </c>
      <c r="W399" t="s">
        <v>4438</v>
      </c>
      <c r="X399" t="s">
        <v>4439</v>
      </c>
      <c r="Y399" t="s">
        <v>74</v>
      </c>
      <c r="Z399" t="s">
        <v>74</v>
      </c>
      <c r="AA399" t="s">
        <v>74</v>
      </c>
      <c r="AB399" t="s">
        <v>74</v>
      </c>
      <c r="AC399" t="s">
        <v>74</v>
      </c>
      <c r="AD399" t="s">
        <v>74</v>
      </c>
      <c r="AE399" t="s">
        <v>74</v>
      </c>
      <c r="AF399" t="s">
        <v>74</v>
      </c>
      <c r="AG399">
        <v>0</v>
      </c>
      <c r="AH399">
        <v>0</v>
      </c>
      <c r="AI399">
        <v>0</v>
      </c>
      <c r="AJ399">
        <v>0</v>
      </c>
      <c r="AK399">
        <v>0</v>
      </c>
      <c r="AL399" t="s">
        <v>4440</v>
      </c>
      <c r="AM399" t="s">
        <v>111</v>
      </c>
      <c r="AN399" t="s">
        <v>4441</v>
      </c>
      <c r="AO399" t="s">
        <v>4442</v>
      </c>
      <c r="AP399" t="s">
        <v>74</v>
      </c>
      <c r="AQ399" t="s">
        <v>74</v>
      </c>
      <c r="AR399" t="s">
        <v>4443</v>
      </c>
      <c r="AS399" t="s">
        <v>4444</v>
      </c>
      <c r="AT399" t="s">
        <v>4275</v>
      </c>
      <c r="AU399">
        <v>1991</v>
      </c>
      <c r="AV399">
        <v>12</v>
      </c>
      <c r="AW399">
        <v>1</v>
      </c>
      <c r="AX399" t="s">
        <v>74</v>
      </c>
      <c r="AY399" t="s">
        <v>74</v>
      </c>
      <c r="AZ399" t="s">
        <v>74</v>
      </c>
      <c r="BA399" t="s">
        <v>74</v>
      </c>
      <c r="BB399">
        <v>115</v>
      </c>
      <c r="BC399">
        <v>116</v>
      </c>
      <c r="BD399" t="s">
        <v>74</v>
      </c>
      <c r="BE399" t="s">
        <v>74</v>
      </c>
      <c r="BF399" t="s">
        <v>74</v>
      </c>
      <c r="BG399" t="s">
        <v>74</v>
      </c>
      <c r="BH399" t="s">
        <v>74</v>
      </c>
      <c r="BI399">
        <v>2</v>
      </c>
      <c r="BJ399" t="s">
        <v>4445</v>
      </c>
      <c r="BK399" t="s">
        <v>97</v>
      </c>
      <c r="BL399" t="s">
        <v>4445</v>
      </c>
      <c r="BM399" t="s">
        <v>4446</v>
      </c>
      <c r="BN399" t="s">
        <v>74</v>
      </c>
      <c r="BO399" t="s">
        <v>74</v>
      </c>
      <c r="BP399" t="s">
        <v>74</v>
      </c>
      <c r="BQ399" t="s">
        <v>74</v>
      </c>
      <c r="BR399" t="s">
        <v>100</v>
      </c>
      <c r="BS399" t="s">
        <v>4447</v>
      </c>
      <c r="BT399" t="str">
        <f>HYPERLINK("https%3A%2F%2Fwww.webofscience.com%2Fwos%2Fwoscc%2Ffull-record%2FWOS:A1991EW83700177","View Full Record in Web of Science")</f>
        <v>View Full Record in Web of Science</v>
      </c>
    </row>
    <row r="400" spans="1:72" x14ac:dyDescent="0.15">
      <c r="A400" t="s">
        <v>72</v>
      </c>
      <c r="B400" t="s">
        <v>4448</v>
      </c>
      <c r="C400" t="s">
        <v>74</v>
      </c>
      <c r="D400" t="s">
        <v>74</v>
      </c>
      <c r="E400" t="s">
        <v>74</v>
      </c>
      <c r="F400" t="s">
        <v>4448</v>
      </c>
      <c r="G400" t="s">
        <v>74</v>
      </c>
      <c r="H400" t="s">
        <v>74</v>
      </c>
      <c r="I400" t="s">
        <v>4449</v>
      </c>
      <c r="J400" t="s">
        <v>629</v>
      </c>
      <c r="K400" t="s">
        <v>74</v>
      </c>
      <c r="L400" t="s">
        <v>74</v>
      </c>
      <c r="M400" t="s">
        <v>77</v>
      </c>
      <c r="N400" t="s">
        <v>78</v>
      </c>
      <c r="O400" t="s">
        <v>74</v>
      </c>
      <c r="P400" t="s">
        <v>74</v>
      </c>
      <c r="Q400" t="s">
        <v>74</v>
      </c>
      <c r="R400" t="s">
        <v>74</v>
      </c>
      <c r="S400" t="s">
        <v>74</v>
      </c>
      <c r="T400" t="s">
        <v>74</v>
      </c>
      <c r="U400" t="s">
        <v>4450</v>
      </c>
      <c r="V400" t="s">
        <v>4451</v>
      </c>
      <c r="W400" t="s">
        <v>4452</v>
      </c>
      <c r="X400" t="s">
        <v>1774</v>
      </c>
      <c r="Y400" t="s">
        <v>4453</v>
      </c>
      <c r="Z400" t="s">
        <v>74</v>
      </c>
      <c r="AA400" t="s">
        <v>4454</v>
      </c>
      <c r="AB400" t="s">
        <v>4455</v>
      </c>
      <c r="AC400" t="s">
        <v>74</v>
      </c>
      <c r="AD400" t="s">
        <v>74</v>
      </c>
      <c r="AE400" t="s">
        <v>74</v>
      </c>
      <c r="AF400" t="s">
        <v>74</v>
      </c>
      <c r="AG400">
        <v>39</v>
      </c>
      <c r="AH400">
        <v>97</v>
      </c>
      <c r="AI400">
        <v>101</v>
      </c>
      <c r="AJ400">
        <v>0</v>
      </c>
      <c r="AK400">
        <v>5</v>
      </c>
      <c r="AL400" t="s">
        <v>568</v>
      </c>
      <c r="AM400" t="s">
        <v>569</v>
      </c>
      <c r="AN400" t="s">
        <v>4456</v>
      </c>
      <c r="AO400" t="s">
        <v>633</v>
      </c>
      <c r="AP400" t="s">
        <v>4457</v>
      </c>
      <c r="AQ400" t="s">
        <v>74</v>
      </c>
      <c r="AR400" t="s">
        <v>634</v>
      </c>
      <c r="AS400" t="s">
        <v>635</v>
      </c>
      <c r="AT400" t="s">
        <v>4275</v>
      </c>
      <c r="AU400">
        <v>1991</v>
      </c>
      <c r="AV400">
        <v>21</v>
      </c>
      <c r="AW400">
        <v>2</v>
      </c>
      <c r="AX400" t="s">
        <v>74</v>
      </c>
      <c r="AY400" t="s">
        <v>74</v>
      </c>
      <c r="AZ400" t="s">
        <v>74</v>
      </c>
      <c r="BA400" t="s">
        <v>74</v>
      </c>
      <c r="BB400">
        <v>236</v>
      </c>
      <c r="BC400">
        <v>264</v>
      </c>
      <c r="BD400" t="s">
        <v>74</v>
      </c>
      <c r="BE400" t="s">
        <v>4458</v>
      </c>
      <c r="BF400" t="str">
        <f>HYPERLINK("http://dx.doi.org/10.1175/1520-0485(1991)021&lt;0236:WDFOTI&gt;2.0.CO;2","http://dx.doi.org/10.1175/1520-0485(1991)021&lt;0236:WDFOTI&gt;2.0.CO;2")</f>
        <v>http://dx.doi.org/10.1175/1520-0485(1991)021&lt;0236:WDFOTI&gt;2.0.CO;2</v>
      </c>
      <c r="BG400" t="s">
        <v>74</v>
      </c>
      <c r="BH400" t="s">
        <v>74</v>
      </c>
      <c r="BI400">
        <v>29</v>
      </c>
      <c r="BJ400" t="s">
        <v>136</v>
      </c>
      <c r="BK400" t="s">
        <v>97</v>
      </c>
      <c r="BL400" t="s">
        <v>136</v>
      </c>
      <c r="BM400" t="s">
        <v>4459</v>
      </c>
      <c r="BN400" t="s">
        <v>74</v>
      </c>
      <c r="BO400" t="s">
        <v>4460</v>
      </c>
      <c r="BP400" t="s">
        <v>74</v>
      </c>
      <c r="BQ400" t="s">
        <v>74</v>
      </c>
      <c r="BR400" t="s">
        <v>100</v>
      </c>
      <c r="BS400" t="s">
        <v>4461</v>
      </c>
      <c r="BT400" t="str">
        <f>HYPERLINK("https%3A%2F%2Fwww.webofscience.com%2Fwos%2Fwoscc%2Ffull-record%2FWOS:A1991FB60400004","View Full Record in Web of Science")</f>
        <v>View Full Record in Web of Science</v>
      </c>
    </row>
    <row r="401" spans="1:72" x14ac:dyDescent="0.15">
      <c r="A401" t="s">
        <v>72</v>
      </c>
      <c r="B401" t="s">
        <v>4462</v>
      </c>
      <c r="C401" t="s">
        <v>74</v>
      </c>
      <c r="D401" t="s">
        <v>74</v>
      </c>
      <c r="E401" t="s">
        <v>74</v>
      </c>
      <c r="F401" t="s">
        <v>4462</v>
      </c>
      <c r="G401" t="s">
        <v>74</v>
      </c>
      <c r="H401" t="s">
        <v>74</v>
      </c>
      <c r="I401" t="s">
        <v>4463</v>
      </c>
      <c r="J401" t="s">
        <v>4464</v>
      </c>
      <c r="K401" t="s">
        <v>74</v>
      </c>
      <c r="L401" t="s">
        <v>74</v>
      </c>
      <c r="M401" t="s">
        <v>77</v>
      </c>
      <c r="N401" t="s">
        <v>78</v>
      </c>
      <c r="O401" t="s">
        <v>74</v>
      </c>
      <c r="P401" t="s">
        <v>74</v>
      </c>
      <c r="Q401" t="s">
        <v>74</v>
      </c>
      <c r="R401" t="s">
        <v>74</v>
      </c>
      <c r="S401" t="s">
        <v>74</v>
      </c>
      <c r="T401" t="s">
        <v>4465</v>
      </c>
      <c r="U401" t="s">
        <v>74</v>
      </c>
      <c r="V401" t="s">
        <v>4466</v>
      </c>
      <c r="W401" t="s">
        <v>74</v>
      </c>
      <c r="X401" t="s">
        <v>74</v>
      </c>
      <c r="Y401" t="s">
        <v>4467</v>
      </c>
      <c r="Z401" t="s">
        <v>74</v>
      </c>
      <c r="AA401" t="s">
        <v>74</v>
      </c>
      <c r="AB401" t="s">
        <v>4468</v>
      </c>
      <c r="AC401" t="s">
        <v>74</v>
      </c>
      <c r="AD401" t="s">
        <v>74</v>
      </c>
      <c r="AE401" t="s">
        <v>74</v>
      </c>
      <c r="AF401" t="s">
        <v>74</v>
      </c>
      <c r="AG401">
        <v>0</v>
      </c>
      <c r="AH401">
        <v>3</v>
      </c>
      <c r="AI401">
        <v>3</v>
      </c>
      <c r="AJ401">
        <v>0</v>
      </c>
      <c r="AK401">
        <v>5</v>
      </c>
      <c r="AL401" t="s">
        <v>4469</v>
      </c>
      <c r="AM401" t="s">
        <v>4470</v>
      </c>
      <c r="AN401" t="s">
        <v>4471</v>
      </c>
      <c r="AO401" t="s">
        <v>4472</v>
      </c>
      <c r="AP401" t="s">
        <v>74</v>
      </c>
      <c r="AQ401" t="s">
        <v>74</v>
      </c>
      <c r="AR401" t="s">
        <v>4473</v>
      </c>
      <c r="AS401" t="s">
        <v>4474</v>
      </c>
      <c r="AT401" t="s">
        <v>4275</v>
      </c>
      <c r="AU401">
        <v>1991</v>
      </c>
      <c r="AV401">
        <v>37</v>
      </c>
      <c r="AW401">
        <v>2</v>
      </c>
      <c r="AX401" t="s">
        <v>74</v>
      </c>
      <c r="AY401" t="s">
        <v>74</v>
      </c>
      <c r="AZ401" t="s">
        <v>74</v>
      </c>
      <c r="BA401" t="s">
        <v>74</v>
      </c>
      <c r="BB401">
        <v>172</v>
      </c>
      <c r="BC401">
        <v>183</v>
      </c>
      <c r="BD401" t="s">
        <v>74</v>
      </c>
      <c r="BE401" t="s">
        <v>74</v>
      </c>
      <c r="BF401" t="s">
        <v>74</v>
      </c>
      <c r="BG401" t="s">
        <v>74</v>
      </c>
      <c r="BH401" t="s">
        <v>74</v>
      </c>
      <c r="BI401">
        <v>12</v>
      </c>
      <c r="BJ401" t="s">
        <v>380</v>
      </c>
      <c r="BK401" t="s">
        <v>97</v>
      </c>
      <c r="BL401" t="s">
        <v>381</v>
      </c>
      <c r="BM401" t="s">
        <v>4475</v>
      </c>
      <c r="BN401" t="s">
        <v>74</v>
      </c>
      <c r="BO401" t="s">
        <v>74</v>
      </c>
      <c r="BP401" t="s">
        <v>74</v>
      </c>
      <c r="BQ401" t="s">
        <v>74</v>
      </c>
      <c r="BR401" t="s">
        <v>100</v>
      </c>
      <c r="BS401" t="s">
        <v>4476</v>
      </c>
      <c r="BT401" t="str">
        <f>HYPERLINK("https%3A%2F%2Fwww.webofscience.com%2Fwos%2Fwoscc%2Ffull-record%2FWOS:A1991EX27300009","View Full Record in Web of Science")</f>
        <v>View Full Record in Web of Science</v>
      </c>
    </row>
    <row r="402" spans="1:72" x14ac:dyDescent="0.15">
      <c r="A402" t="s">
        <v>72</v>
      </c>
      <c r="B402" t="s">
        <v>2486</v>
      </c>
      <c r="C402" t="s">
        <v>74</v>
      </c>
      <c r="D402" t="s">
        <v>74</v>
      </c>
      <c r="E402" t="s">
        <v>74</v>
      </c>
      <c r="F402" t="s">
        <v>2486</v>
      </c>
      <c r="G402" t="s">
        <v>74</v>
      </c>
      <c r="H402" t="s">
        <v>74</v>
      </c>
      <c r="I402" t="s">
        <v>4477</v>
      </c>
      <c r="J402" t="s">
        <v>665</v>
      </c>
      <c r="K402" t="s">
        <v>74</v>
      </c>
      <c r="L402" t="s">
        <v>74</v>
      </c>
      <c r="M402" t="s">
        <v>77</v>
      </c>
      <c r="N402" t="s">
        <v>78</v>
      </c>
      <c r="O402" t="s">
        <v>74</v>
      </c>
      <c r="P402" t="s">
        <v>74</v>
      </c>
      <c r="Q402" t="s">
        <v>74</v>
      </c>
      <c r="R402" t="s">
        <v>74</v>
      </c>
      <c r="S402" t="s">
        <v>74</v>
      </c>
      <c r="T402" t="s">
        <v>74</v>
      </c>
      <c r="U402" t="s">
        <v>4478</v>
      </c>
      <c r="V402" t="s">
        <v>4479</v>
      </c>
      <c r="W402" t="s">
        <v>74</v>
      </c>
      <c r="X402" t="s">
        <v>74</v>
      </c>
      <c r="Y402" t="s">
        <v>4480</v>
      </c>
      <c r="Z402" t="s">
        <v>74</v>
      </c>
      <c r="AA402" t="s">
        <v>74</v>
      </c>
      <c r="AB402" t="s">
        <v>74</v>
      </c>
      <c r="AC402" t="s">
        <v>74</v>
      </c>
      <c r="AD402" t="s">
        <v>74</v>
      </c>
      <c r="AE402" t="s">
        <v>74</v>
      </c>
      <c r="AF402" t="s">
        <v>74</v>
      </c>
      <c r="AG402">
        <v>39</v>
      </c>
      <c r="AH402">
        <v>74</v>
      </c>
      <c r="AI402">
        <v>77</v>
      </c>
      <c r="AJ402">
        <v>0</v>
      </c>
      <c r="AK402">
        <v>18</v>
      </c>
      <c r="AL402" t="s">
        <v>555</v>
      </c>
      <c r="AM402" t="s">
        <v>519</v>
      </c>
      <c r="AN402" t="s">
        <v>520</v>
      </c>
      <c r="AO402" t="s">
        <v>673</v>
      </c>
      <c r="AP402" t="s">
        <v>4481</v>
      </c>
      <c r="AQ402" t="s">
        <v>74</v>
      </c>
      <c r="AR402" t="s">
        <v>674</v>
      </c>
      <c r="AS402" t="s">
        <v>675</v>
      </c>
      <c r="AT402" t="s">
        <v>4275</v>
      </c>
      <c r="AU402">
        <v>1991</v>
      </c>
      <c r="AV402">
        <v>223</v>
      </c>
      <c r="AW402" t="s">
        <v>74</v>
      </c>
      <c r="AX402">
        <v>2</v>
      </c>
      <c r="AY402" t="s">
        <v>74</v>
      </c>
      <c r="AZ402" t="s">
        <v>74</v>
      </c>
      <c r="BA402" t="s">
        <v>74</v>
      </c>
      <c r="BB402">
        <v>189</v>
      </c>
      <c r="BC402">
        <v>202</v>
      </c>
      <c r="BD402" t="s">
        <v>74</v>
      </c>
      <c r="BE402" t="s">
        <v>4482</v>
      </c>
      <c r="BF402" t="str">
        <f>HYPERLINK("http://dx.doi.org/10.1111/j.1469-7998.1991.tb04759.x","http://dx.doi.org/10.1111/j.1469-7998.1991.tb04759.x")</f>
        <v>http://dx.doi.org/10.1111/j.1469-7998.1991.tb04759.x</v>
      </c>
      <c r="BG402" t="s">
        <v>74</v>
      </c>
      <c r="BH402" t="s">
        <v>74</v>
      </c>
      <c r="BI402">
        <v>14</v>
      </c>
      <c r="BJ402" t="s">
        <v>677</v>
      </c>
      <c r="BK402" t="s">
        <v>97</v>
      </c>
      <c r="BL402" t="s">
        <v>677</v>
      </c>
      <c r="BM402" t="s">
        <v>4483</v>
      </c>
      <c r="BN402" t="s">
        <v>74</v>
      </c>
      <c r="BO402" t="s">
        <v>74</v>
      </c>
      <c r="BP402" t="s">
        <v>74</v>
      </c>
      <c r="BQ402" t="s">
        <v>74</v>
      </c>
      <c r="BR402" t="s">
        <v>100</v>
      </c>
      <c r="BS402" t="s">
        <v>4484</v>
      </c>
      <c r="BT402" t="str">
        <f>HYPERLINK("https%3A%2F%2Fwww.webofscience.com%2Fwos%2Fwoscc%2Ffull-record%2FWOS:A1991EZ99600002","View Full Record in Web of Science")</f>
        <v>View Full Record in Web of Science</v>
      </c>
    </row>
    <row r="403" spans="1:72" x14ac:dyDescent="0.15">
      <c r="A403" t="s">
        <v>72</v>
      </c>
      <c r="B403" t="s">
        <v>4485</v>
      </c>
      <c r="C403" t="s">
        <v>74</v>
      </c>
      <c r="D403" t="s">
        <v>74</v>
      </c>
      <c r="E403" t="s">
        <v>74</v>
      </c>
      <c r="F403" t="s">
        <v>4485</v>
      </c>
      <c r="G403" t="s">
        <v>74</v>
      </c>
      <c r="H403" t="s">
        <v>74</v>
      </c>
      <c r="I403" t="s">
        <v>4486</v>
      </c>
      <c r="J403" t="s">
        <v>682</v>
      </c>
      <c r="K403" t="s">
        <v>74</v>
      </c>
      <c r="L403" t="s">
        <v>74</v>
      </c>
      <c r="M403" t="s">
        <v>77</v>
      </c>
      <c r="N403" t="s">
        <v>78</v>
      </c>
      <c r="O403" t="s">
        <v>74</v>
      </c>
      <c r="P403" t="s">
        <v>74</v>
      </c>
      <c r="Q403" t="s">
        <v>74</v>
      </c>
      <c r="R403" t="s">
        <v>74</v>
      </c>
      <c r="S403" t="s">
        <v>74</v>
      </c>
      <c r="T403" t="s">
        <v>74</v>
      </c>
      <c r="U403" t="s">
        <v>4487</v>
      </c>
      <c r="V403" t="s">
        <v>4488</v>
      </c>
      <c r="W403" t="s">
        <v>74</v>
      </c>
      <c r="X403" t="s">
        <v>74</v>
      </c>
      <c r="Y403" t="s">
        <v>4489</v>
      </c>
      <c r="Z403" t="s">
        <v>74</v>
      </c>
      <c r="AA403" t="s">
        <v>74</v>
      </c>
      <c r="AB403" t="s">
        <v>4490</v>
      </c>
      <c r="AC403" t="s">
        <v>74</v>
      </c>
      <c r="AD403" t="s">
        <v>74</v>
      </c>
      <c r="AE403" t="s">
        <v>74</v>
      </c>
      <c r="AF403" t="s">
        <v>74</v>
      </c>
      <c r="AG403">
        <v>43</v>
      </c>
      <c r="AH403">
        <v>91</v>
      </c>
      <c r="AI403">
        <v>94</v>
      </c>
      <c r="AJ403">
        <v>0</v>
      </c>
      <c r="AK403">
        <v>7</v>
      </c>
      <c r="AL403" t="s">
        <v>686</v>
      </c>
      <c r="AM403" t="s">
        <v>687</v>
      </c>
      <c r="AN403" t="s">
        <v>688</v>
      </c>
      <c r="AO403" t="s">
        <v>689</v>
      </c>
      <c r="AP403" t="s">
        <v>74</v>
      </c>
      <c r="AQ403" t="s">
        <v>74</v>
      </c>
      <c r="AR403" t="s">
        <v>690</v>
      </c>
      <c r="AS403" t="s">
        <v>691</v>
      </c>
      <c r="AT403" t="s">
        <v>4275</v>
      </c>
      <c r="AU403">
        <v>1991</v>
      </c>
      <c r="AV403">
        <v>70</v>
      </c>
      <c r="AW403">
        <v>1</v>
      </c>
      <c r="AX403" t="s">
        <v>74</v>
      </c>
      <c r="AY403" t="s">
        <v>74</v>
      </c>
      <c r="AZ403" t="s">
        <v>74</v>
      </c>
      <c r="BA403" t="s">
        <v>74</v>
      </c>
      <c r="BB403">
        <v>17</v>
      </c>
      <c r="BC403">
        <v>27</v>
      </c>
      <c r="BD403" t="s">
        <v>74</v>
      </c>
      <c r="BE403" t="s">
        <v>4491</v>
      </c>
      <c r="BF403" t="str">
        <f>HYPERLINK("http://dx.doi.org/10.3354/meps070017","http://dx.doi.org/10.3354/meps070017")</f>
        <v>http://dx.doi.org/10.3354/meps070017</v>
      </c>
      <c r="BG403" t="s">
        <v>74</v>
      </c>
      <c r="BH403" t="s">
        <v>74</v>
      </c>
      <c r="BI403">
        <v>11</v>
      </c>
      <c r="BJ403" t="s">
        <v>693</v>
      </c>
      <c r="BK403" t="s">
        <v>97</v>
      </c>
      <c r="BL403" t="s">
        <v>694</v>
      </c>
      <c r="BM403" t="s">
        <v>4492</v>
      </c>
      <c r="BN403" t="s">
        <v>74</v>
      </c>
      <c r="BO403" t="s">
        <v>147</v>
      </c>
      <c r="BP403" t="s">
        <v>74</v>
      </c>
      <c r="BQ403" t="s">
        <v>74</v>
      </c>
      <c r="BR403" t="s">
        <v>100</v>
      </c>
      <c r="BS403" t="s">
        <v>4493</v>
      </c>
      <c r="BT403" t="str">
        <f>HYPERLINK("https%3A%2F%2Fwww.webofscience.com%2Fwos%2Fwoscc%2Ffull-record%2FWOS:A1991FA34100003","View Full Record in Web of Science")</f>
        <v>View Full Record in Web of Science</v>
      </c>
    </row>
    <row r="404" spans="1:72" x14ac:dyDescent="0.15">
      <c r="A404" t="s">
        <v>72</v>
      </c>
      <c r="B404" t="s">
        <v>4494</v>
      </c>
      <c r="C404" t="s">
        <v>74</v>
      </c>
      <c r="D404" t="s">
        <v>74</v>
      </c>
      <c r="E404" t="s">
        <v>74</v>
      </c>
      <c r="F404" t="s">
        <v>4494</v>
      </c>
      <c r="G404" t="s">
        <v>74</v>
      </c>
      <c r="H404" t="s">
        <v>74</v>
      </c>
      <c r="I404" t="s">
        <v>4495</v>
      </c>
      <c r="J404" t="s">
        <v>682</v>
      </c>
      <c r="K404" t="s">
        <v>74</v>
      </c>
      <c r="L404" t="s">
        <v>74</v>
      </c>
      <c r="M404" t="s">
        <v>77</v>
      </c>
      <c r="N404" t="s">
        <v>78</v>
      </c>
      <c r="O404" t="s">
        <v>74</v>
      </c>
      <c r="P404" t="s">
        <v>74</v>
      </c>
      <c r="Q404" t="s">
        <v>74</v>
      </c>
      <c r="R404" t="s">
        <v>74</v>
      </c>
      <c r="S404" t="s">
        <v>74</v>
      </c>
      <c r="T404" t="s">
        <v>74</v>
      </c>
      <c r="U404" t="s">
        <v>4496</v>
      </c>
      <c r="V404" t="s">
        <v>4497</v>
      </c>
      <c r="W404" t="s">
        <v>4498</v>
      </c>
      <c r="X404" t="s">
        <v>4499</v>
      </c>
      <c r="Y404" t="s">
        <v>4500</v>
      </c>
      <c r="Z404" t="s">
        <v>74</v>
      </c>
      <c r="AA404" t="s">
        <v>74</v>
      </c>
      <c r="AB404" t="s">
        <v>74</v>
      </c>
      <c r="AC404" t="s">
        <v>74</v>
      </c>
      <c r="AD404" t="s">
        <v>74</v>
      </c>
      <c r="AE404" t="s">
        <v>74</v>
      </c>
      <c r="AF404" t="s">
        <v>74</v>
      </c>
      <c r="AG404">
        <v>43</v>
      </c>
      <c r="AH404">
        <v>14</v>
      </c>
      <c r="AI404">
        <v>15</v>
      </c>
      <c r="AJ404">
        <v>0</v>
      </c>
      <c r="AK404">
        <v>4</v>
      </c>
      <c r="AL404" t="s">
        <v>686</v>
      </c>
      <c r="AM404" t="s">
        <v>687</v>
      </c>
      <c r="AN404" t="s">
        <v>688</v>
      </c>
      <c r="AO404" t="s">
        <v>689</v>
      </c>
      <c r="AP404" t="s">
        <v>74</v>
      </c>
      <c r="AQ404" t="s">
        <v>74</v>
      </c>
      <c r="AR404" t="s">
        <v>690</v>
      </c>
      <c r="AS404" t="s">
        <v>691</v>
      </c>
      <c r="AT404" t="s">
        <v>4275</v>
      </c>
      <c r="AU404">
        <v>1991</v>
      </c>
      <c r="AV404">
        <v>70</v>
      </c>
      <c r="AW404">
        <v>2</v>
      </c>
      <c r="AX404" t="s">
        <v>74</v>
      </c>
      <c r="AY404" t="s">
        <v>74</v>
      </c>
      <c r="AZ404" t="s">
        <v>74</v>
      </c>
      <c r="BA404" t="s">
        <v>74</v>
      </c>
      <c r="BB404">
        <v>201</v>
      </c>
      <c r="BC404">
        <v>210</v>
      </c>
      <c r="BD404" t="s">
        <v>74</v>
      </c>
      <c r="BE404" t="s">
        <v>4501</v>
      </c>
      <c r="BF404" t="str">
        <f>HYPERLINK("http://dx.doi.org/10.3354/meps070201","http://dx.doi.org/10.3354/meps070201")</f>
        <v>http://dx.doi.org/10.3354/meps070201</v>
      </c>
      <c r="BG404" t="s">
        <v>74</v>
      </c>
      <c r="BH404" t="s">
        <v>74</v>
      </c>
      <c r="BI404">
        <v>10</v>
      </c>
      <c r="BJ404" t="s">
        <v>693</v>
      </c>
      <c r="BK404" t="s">
        <v>97</v>
      </c>
      <c r="BL404" t="s">
        <v>694</v>
      </c>
      <c r="BM404" t="s">
        <v>4502</v>
      </c>
      <c r="BN404" t="s">
        <v>74</v>
      </c>
      <c r="BO404" t="s">
        <v>147</v>
      </c>
      <c r="BP404" t="s">
        <v>74</v>
      </c>
      <c r="BQ404" t="s">
        <v>74</v>
      </c>
      <c r="BR404" t="s">
        <v>100</v>
      </c>
      <c r="BS404" t="s">
        <v>4503</v>
      </c>
      <c r="BT404" t="str">
        <f>HYPERLINK("https%3A%2F%2Fwww.webofscience.com%2Fwos%2Fwoscc%2Ffull-record%2FWOS:A1991FA14600009","View Full Record in Web of Science")</f>
        <v>View Full Record in Web of Science</v>
      </c>
    </row>
    <row r="405" spans="1:72" x14ac:dyDescent="0.15">
      <c r="A405" t="s">
        <v>72</v>
      </c>
      <c r="B405" t="s">
        <v>4504</v>
      </c>
      <c r="C405" t="s">
        <v>74</v>
      </c>
      <c r="D405" t="s">
        <v>74</v>
      </c>
      <c r="E405" t="s">
        <v>74</v>
      </c>
      <c r="F405" t="s">
        <v>4504</v>
      </c>
      <c r="G405" t="s">
        <v>74</v>
      </c>
      <c r="H405" t="s">
        <v>74</v>
      </c>
      <c r="I405" t="s">
        <v>4505</v>
      </c>
      <c r="J405" t="s">
        <v>4506</v>
      </c>
      <c r="K405" t="s">
        <v>74</v>
      </c>
      <c r="L405" t="s">
        <v>74</v>
      </c>
      <c r="M405" t="s">
        <v>77</v>
      </c>
      <c r="N405" t="s">
        <v>78</v>
      </c>
      <c r="O405" t="s">
        <v>74</v>
      </c>
      <c r="P405" t="s">
        <v>74</v>
      </c>
      <c r="Q405" t="s">
        <v>74</v>
      </c>
      <c r="R405" t="s">
        <v>74</v>
      </c>
      <c r="S405" t="s">
        <v>74</v>
      </c>
      <c r="T405" t="s">
        <v>4507</v>
      </c>
      <c r="U405" t="s">
        <v>4508</v>
      </c>
      <c r="V405" t="s">
        <v>4509</v>
      </c>
      <c r="W405" t="s">
        <v>74</v>
      </c>
      <c r="X405" t="s">
        <v>74</v>
      </c>
      <c r="Y405" t="s">
        <v>4510</v>
      </c>
      <c r="Z405" t="s">
        <v>74</v>
      </c>
      <c r="AA405" t="s">
        <v>74</v>
      </c>
      <c r="AB405" t="s">
        <v>74</v>
      </c>
      <c r="AC405" t="s">
        <v>74</v>
      </c>
      <c r="AD405" t="s">
        <v>74</v>
      </c>
      <c r="AE405" t="s">
        <v>74</v>
      </c>
      <c r="AF405" t="s">
        <v>74</v>
      </c>
      <c r="AG405">
        <v>16</v>
      </c>
      <c r="AH405">
        <v>2</v>
      </c>
      <c r="AI405">
        <v>2</v>
      </c>
      <c r="AJ405">
        <v>0</v>
      </c>
      <c r="AK405">
        <v>0</v>
      </c>
      <c r="AL405" t="s">
        <v>4511</v>
      </c>
      <c r="AM405" t="s">
        <v>4512</v>
      </c>
      <c r="AN405" t="s">
        <v>4513</v>
      </c>
      <c r="AO405" t="s">
        <v>4514</v>
      </c>
      <c r="AP405" t="s">
        <v>74</v>
      </c>
      <c r="AQ405" t="s">
        <v>74</v>
      </c>
      <c r="AR405" t="s">
        <v>4506</v>
      </c>
      <c r="AS405" t="s">
        <v>4515</v>
      </c>
      <c r="AT405" t="s">
        <v>4275</v>
      </c>
      <c r="AU405">
        <v>1991</v>
      </c>
      <c r="AV405" t="s">
        <v>74</v>
      </c>
      <c r="AW405" t="s">
        <v>74</v>
      </c>
      <c r="AX405" t="s">
        <v>74</v>
      </c>
      <c r="AY405">
        <v>5</v>
      </c>
      <c r="AZ405" t="s">
        <v>74</v>
      </c>
      <c r="BA405" t="s">
        <v>74</v>
      </c>
      <c r="BB405">
        <v>313</v>
      </c>
      <c r="BC405">
        <v>320</v>
      </c>
      <c r="BD405" t="s">
        <v>74</v>
      </c>
      <c r="BE405" t="s">
        <v>74</v>
      </c>
      <c r="BF405" t="s">
        <v>74</v>
      </c>
      <c r="BG405" t="s">
        <v>74</v>
      </c>
      <c r="BH405" t="s">
        <v>74</v>
      </c>
      <c r="BI405">
        <v>8</v>
      </c>
      <c r="BJ405" t="s">
        <v>1897</v>
      </c>
      <c r="BK405" t="s">
        <v>97</v>
      </c>
      <c r="BL405" t="s">
        <v>1897</v>
      </c>
      <c r="BM405" t="s">
        <v>4516</v>
      </c>
      <c r="BN405" t="s">
        <v>74</v>
      </c>
      <c r="BO405" t="s">
        <v>74</v>
      </c>
      <c r="BP405" t="s">
        <v>74</v>
      </c>
      <c r="BQ405" t="s">
        <v>74</v>
      </c>
      <c r="BR405" t="s">
        <v>100</v>
      </c>
      <c r="BS405" t="s">
        <v>4517</v>
      </c>
      <c r="BT405" t="str">
        <f>HYPERLINK("https%3A%2F%2Fwww.webofscience.com%2Fwos%2Fwoscc%2Ffull-record%2FWOS:A1991FP60800028","View Full Record in Web of Science")</f>
        <v>View Full Record in Web of Science</v>
      </c>
    </row>
    <row r="406" spans="1:72" x14ac:dyDescent="0.15">
      <c r="A406" t="s">
        <v>72</v>
      </c>
      <c r="B406" t="s">
        <v>4518</v>
      </c>
      <c r="C406" t="s">
        <v>74</v>
      </c>
      <c r="D406" t="s">
        <v>74</v>
      </c>
      <c r="E406" t="s">
        <v>74</v>
      </c>
      <c r="F406" t="s">
        <v>4518</v>
      </c>
      <c r="G406" t="s">
        <v>74</v>
      </c>
      <c r="H406" t="s">
        <v>74</v>
      </c>
      <c r="I406" t="s">
        <v>4519</v>
      </c>
      <c r="J406" t="s">
        <v>4506</v>
      </c>
      <c r="K406" t="s">
        <v>74</v>
      </c>
      <c r="L406" t="s">
        <v>74</v>
      </c>
      <c r="M406" t="s">
        <v>77</v>
      </c>
      <c r="N406" t="s">
        <v>78</v>
      </c>
      <c r="O406" t="s">
        <v>74</v>
      </c>
      <c r="P406" t="s">
        <v>74</v>
      </c>
      <c r="Q406" t="s">
        <v>74</v>
      </c>
      <c r="R406" t="s">
        <v>74</v>
      </c>
      <c r="S406" t="s">
        <v>74</v>
      </c>
      <c r="T406" t="s">
        <v>4520</v>
      </c>
      <c r="U406" t="s">
        <v>74</v>
      </c>
      <c r="V406" t="s">
        <v>4521</v>
      </c>
      <c r="W406" t="s">
        <v>74</v>
      </c>
      <c r="X406" t="s">
        <v>74</v>
      </c>
      <c r="Y406" t="s">
        <v>4522</v>
      </c>
      <c r="Z406" t="s">
        <v>74</v>
      </c>
      <c r="AA406" t="s">
        <v>74</v>
      </c>
      <c r="AB406" t="s">
        <v>74</v>
      </c>
      <c r="AC406" t="s">
        <v>74</v>
      </c>
      <c r="AD406" t="s">
        <v>74</v>
      </c>
      <c r="AE406" t="s">
        <v>74</v>
      </c>
      <c r="AF406" t="s">
        <v>74</v>
      </c>
      <c r="AG406">
        <v>19</v>
      </c>
      <c r="AH406">
        <v>3</v>
      </c>
      <c r="AI406">
        <v>3</v>
      </c>
      <c r="AJ406">
        <v>0</v>
      </c>
      <c r="AK406">
        <v>2</v>
      </c>
      <c r="AL406" t="s">
        <v>4511</v>
      </c>
      <c r="AM406" t="s">
        <v>4512</v>
      </c>
      <c r="AN406" t="s">
        <v>4513</v>
      </c>
      <c r="AO406" t="s">
        <v>4514</v>
      </c>
      <c r="AP406" t="s">
        <v>74</v>
      </c>
      <c r="AQ406" t="s">
        <v>74</v>
      </c>
      <c r="AR406" t="s">
        <v>4506</v>
      </c>
      <c r="AS406" t="s">
        <v>4515</v>
      </c>
      <c r="AT406" t="s">
        <v>4275</v>
      </c>
      <c r="AU406">
        <v>1991</v>
      </c>
      <c r="AV406" t="s">
        <v>74</v>
      </c>
      <c r="AW406" t="s">
        <v>74</v>
      </c>
      <c r="AX406" t="s">
        <v>74</v>
      </c>
      <c r="AY406">
        <v>5</v>
      </c>
      <c r="AZ406" t="s">
        <v>74</v>
      </c>
      <c r="BA406" t="s">
        <v>74</v>
      </c>
      <c r="BB406">
        <v>529</v>
      </c>
      <c r="BC406">
        <v>538</v>
      </c>
      <c r="BD406" t="s">
        <v>74</v>
      </c>
      <c r="BE406" t="s">
        <v>74</v>
      </c>
      <c r="BF406" t="s">
        <v>74</v>
      </c>
      <c r="BG406" t="s">
        <v>74</v>
      </c>
      <c r="BH406" t="s">
        <v>74</v>
      </c>
      <c r="BI406">
        <v>10</v>
      </c>
      <c r="BJ406" t="s">
        <v>1897</v>
      </c>
      <c r="BK406" t="s">
        <v>97</v>
      </c>
      <c r="BL406" t="s">
        <v>1897</v>
      </c>
      <c r="BM406" t="s">
        <v>4516</v>
      </c>
      <c r="BN406" t="s">
        <v>74</v>
      </c>
      <c r="BO406" t="s">
        <v>74</v>
      </c>
      <c r="BP406" t="s">
        <v>74</v>
      </c>
      <c r="BQ406" t="s">
        <v>74</v>
      </c>
      <c r="BR406" t="s">
        <v>100</v>
      </c>
      <c r="BS406" t="s">
        <v>4523</v>
      </c>
      <c r="BT406" t="str">
        <f>HYPERLINK("https%3A%2F%2Fwww.webofscience.com%2Fwos%2Fwoscc%2Ffull-record%2FWOS:A1991FP60800050","View Full Record in Web of Science")</f>
        <v>View Full Record in Web of Science</v>
      </c>
    </row>
    <row r="407" spans="1:72" x14ac:dyDescent="0.15">
      <c r="A407" t="s">
        <v>72</v>
      </c>
      <c r="B407" t="s">
        <v>4524</v>
      </c>
      <c r="C407" t="s">
        <v>74</v>
      </c>
      <c r="D407" t="s">
        <v>74</v>
      </c>
      <c r="E407" t="s">
        <v>74</v>
      </c>
      <c r="F407" t="s">
        <v>4524</v>
      </c>
      <c r="G407" t="s">
        <v>74</v>
      </c>
      <c r="H407" t="s">
        <v>74</v>
      </c>
      <c r="I407" t="s">
        <v>4525</v>
      </c>
      <c r="J407" t="s">
        <v>4506</v>
      </c>
      <c r="K407" t="s">
        <v>74</v>
      </c>
      <c r="L407" t="s">
        <v>74</v>
      </c>
      <c r="M407" t="s">
        <v>77</v>
      </c>
      <c r="N407" t="s">
        <v>78</v>
      </c>
      <c r="O407" t="s">
        <v>74</v>
      </c>
      <c r="P407" t="s">
        <v>74</v>
      </c>
      <c r="Q407" t="s">
        <v>74</v>
      </c>
      <c r="R407" t="s">
        <v>74</v>
      </c>
      <c r="S407" t="s">
        <v>74</v>
      </c>
      <c r="T407" t="s">
        <v>4526</v>
      </c>
      <c r="U407" t="s">
        <v>4527</v>
      </c>
      <c r="V407" t="s">
        <v>4528</v>
      </c>
      <c r="W407" t="s">
        <v>74</v>
      </c>
      <c r="X407" t="s">
        <v>74</v>
      </c>
      <c r="Y407" t="s">
        <v>4529</v>
      </c>
      <c r="Z407" t="s">
        <v>74</v>
      </c>
      <c r="AA407" t="s">
        <v>74</v>
      </c>
      <c r="AB407" t="s">
        <v>74</v>
      </c>
      <c r="AC407" t="s">
        <v>74</v>
      </c>
      <c r="AD407" t="s">
        <v>74</v>
      </c>
      <c r="AE407" t="s">
        <v>74</v>
      </c>
      <c r="AF407" t="s">
        <v>74</v>
      </c>
      <c r="AG407">
        <v>24</v>
      </c>
      <c r="AH407">
        <v>7</v>
      </c>
      <c r="AI407">
        <v>8</v>
      </c>
      <c r="AJ407">
        <v>0</v>
      </c>
      <c r="AK407">
        <v>2</v>
      </c>
      <c r="AL407" t="s">
        <v>4511</v>
      </c>
      <c r="AM407" t="s">
        <v>4512</v>
      </c>
      <c r="AN407" t="s">
        <v>4513</v>
      </c>
      <c r="AO407" t="s">
        <v>4514</v>
      </c>
      <c r="AP407" t="s">
        <v>74</v>
      </c>
      <c r="AQ407" t="s">
        <v>74</v>
      </c>
      <c r="AR407" t="s">
        <v>4506</v>
      </c>
      <c r="AS407" t="s">
        <v>4515</v>
      </c>
      <c r="AT407" t="s">
        <v>4275</v>
      </c>
      <c r="AU407">
        <v>1991</v>
      </c>
      <c r="AV407" t="s">
        <v>74</v>
      </c>
      <c r="AW407" t="s">
        <v>74</v>
      </c>
      <c r="AX407" t="s">
        <v>74</v>
      </c>
      <c r="AY407">
        <v>5</v>
      </c>
      <c r="AZ407" t="s">
        <v>74</v>
      </c>
      <c r="BA407" t="s">
        <v>74</v>
      </c>
      <c r="BB407">
        <v>579</v>
      </c>
      <c r="BC407">
        <v>586</v>
      </c>
      <c r="BD407" t="s">
        <v>74</v>
      </c>
      <c r="BE407" t="s">
        <v>74</v>
      </c>
      <c r="BF407" t="s">
        <v>74</v>
      </c>
      <c r="BG407" t="s">
        <v>74</v>
      </c>
      <c r="BH407" t="s">
        <v>74</v>
      </c>
      <c r="BI407">
        <v>8</v>
      </c>
      <c r="BJ407" t="s">
        <v>1897</v>
      </c>
      <c r="BK407" t="s">
        <v>97</v>
      </c>
      <c r="BL407" t="s">
        <v>1897</v>
      </c>
      <c r="BM407" t="s">
        <v>4516</v>
      </c>
      <c r="BN407" t="s">
        <v>74</v>
      </c>
      <c r="BO407" t="s">
        <v>74</v>
      </c>
      <c r="BP407" t="s">
        <v>74</v>
      </c>
      <c r="BQ407" t="s">
        <v>74</v>
      </c>
      <c r="BR407" t="s">
        <v>100</v>
      </c>
      <c r="BS407" t="s">
        <v>4530</v>
      </c>
      <c r="BT407" t="str">
        <f>HYPERLINK("https%3A%2F%2Fwww.webofscience.com%2Fwos%2Fwoscc%2Ffull-record%2FWOS:A1991FP60800056","View Full Record in Web of Science")</f>
        <v>View Full Record in Web of Science</v>
      </c>
    </row>
    <row r="408" spans="1:72" x14ac:dyDescent="0.15">
      <c r="A408" t="s">
        <v>72</v>
      </c>
      <c r="B408" t="s">
        <v>4531</v>
      </c>
      <c r="C408" t="s">
        <v>74</v>
      </c>
      <c r="D408" t="s">
        <v>74</v>
      </c>
      <c r="E408" t="s">
        <v>74</v>
      </c>
      <c r="F408" t="s">
        <v>4531</v>
      </c>
      <c r="G408" t="s">
        <v>74</v>
      </c>
      <c r="H408" t="s">
        <v>74</v>
      </c>
      <c r="I408" t="s">
        <v>4532</v>
      </c>
      <c r="J408" t="s">
        <v>796</v>
      </c>
      <c r="K408" t="s">
        <v>74</v>
      </c>
      <c r="L408" t="s">
        <v>74</v>
      </c>
      <c r="M408" t="s">
        <v>77</v>
      </c>
      <c r="N408" t="s">
        <v>78</v>
      </c>
      <c r="O408" t="s">
        <v>74</v>
      </c>
      <c r="P408" t="s">
        <v>74</v>
      </c>
      <c r="Q408" t="s">
        <v>74</v>
      </c>
      <c r="R408" t="s">
        <v>74</v>
      </c>
      <c r="S408" t="s">
        <v>74</v>
      </c>
      <c r="T408" t="s">
        <v>74</v>
      </c>
      <c r="U408" t="s">
        <v>4533</v>
      </c>
      <c r="V408" t="s">
        <v>4534</v>
      </c>
      <c r="W408" t="s">
        <v>74</v>
      </c>
      <c r="X408" t="s">
        <v>74</v>
      </c>
      <c r="Y408" t="s">
        <v>4535</v>
      </c>
      <c r="Z408" t="s">
        <v>74</v>
      </c>
      <c r="AA408" t="s">
        <v>74</v>
      </c>
      <c r="AB408" t="s">
        <v>74</v>
      </c>
      <c r="AC408" t="s">
        <v>74</v>
      </c>
      <c r="AD408" t="s">
        <v>74</v>
      </c>
      <c r="AE408" t="s">
        <v>74</v>
      </c>
      <c r="AF408" t="s">
        <v>74</v>
      </c>
      <c r="AG408">
        <v>44</v>
      </c>
      <c r="AH408">
        <v>9</v>
      </c>
      <c r="AI408">
        <v>9</v>
      </c>
      <c r="AJ408">
        <v>0</v>
      </c>
      <c r="AK408">
        <v>1</v>
      </c>
      <c r="AL408" t="s">
        <v>801</v>
      </c>
      <c r="AM408" t="s">
        <v>111</v>
      </c>
      <c r="AN408" t="s">
        <v>802</v>
      </c>
      <c r="AO408" t="s">
        <v>803</v>
      </c>
      <c r="AP408" t="s">
        <v>74</v>
      </c>
      <c r="AQ408" t="s">
        <v>74</v>
      </c>
      <c r="AR408" t="s">
        <v>796</v>
      </c>
      <c r="AS408" t="s">
        <v>804</v>
      </c>
      <c r="AT408" t="s">
        <v>4275</v>
      </c>
      <c r="AU408">
        <v>1991</v>
      </c>
      <c r="AV408">
        <v>34</v>
      </c>
      <c r="AW408" t="s">
        <v>74</v>
      </c>
      <c r="AX408">
        <v>1</v>
      </c>
      <c r="AY408" t="s">
        <v>74</v>
      </c>
      <c r="AZ408" t="s">
        <v>74</v>
      </c>
      <c r="BA408" t="s">
        <v>74</v>
      </c>
      <c r="BB408">
        <v>169</v>
      </c>
      <c r="BC408">
        <v>178</v>
      </c>
      <c r="BD408" t="s">
        <v>74</v>
      </c>
      <c r="BE408" t="s">
        <v>74</v>
      </c>
      <c r="BF408" t="s">
        <v>74</v>
      </c>
      <c r="BG408" t="s">
        <v>74</v>
      </c>
      <c r="BH408" t="s">
        <v>74</v>
      </c>
      <c r="BI408">
        <v>10</v>
      </c>
      <c r="BJ408" t="s">
        <v>804</v>
      </c>
      <c r="BK408" t="s">
        <v>97</v>
      </c>
      <c r="BL408" t="s">
        <v>804</v>
      </c>
      <c r="BM408" t="s">
        <v>4536</v>
      </c>
      <c r="BN408" t="s">
        <v>74</v>
      </c>
      <c r="BO408" t="s">
        <v>74</v>
      </c>
      <c r="BP408" t="s">
        <v>74</v>
      </c>
      <c r="BQ408" t="s">
        <v>74</v>
      </c>
      <c r="BR408" t="s">
        <v>100</v>
      </c>
      <c r="BS408" t="s">
        <v>4537</v>
      </c>
      <c r="BT408" t="str">
        <f>HYPERLINK("https%3A%2F%2Fwww.webofscience.com%2Fwos%2Fwoscc%2Ffull-record%2FWOS:A1991FE70500006","View Full Record in Web of Science")</f>
        <v>View Full Record in Web of Science</v>
      </c>
    </row>
    <row r="409" spans="1:72" x14ac:dyDescent="0.15">
      <c r="A409" t="s">
        <v>72</v>
      </c>
      <c r="B409" t="s">
        <v>4538</v>
      </c>
      <c r="C409" t="s">
        <v>74</v>
      </c>
      <c r="D409" t="s">
        <v>74</v>
      </c>
      <c r="E409" t="s">
        <v>74</v>
      </c>
      <c r="F409" t="s">
        <v>4539</v>
      </c>
      <c r="G409" t="s">
        <v>74</v>
      </c>
      <c r="H409" t="s">
        <v>74</v>
      </c>
      <c r="I409" t="s">
        <v>4540</v>
      </c>
      <c r="J409" t="s">
        <v>3449</v>
      </c>
      <c r="K409" t="s">
        <v>74</v>
      </c>
      <c r="L409" t="s">
        <v>74</v>
      </c>
      <c r="M409" t="s">
        <v>77</v>
      </c>
      <c r="N409" t="s">
        <v>78</v>
      </c>
      <c r="O409" t="s">
        <v>74</v>
      </c>
      <c r="P409" t="s">
        <v>74</v>
      </c>
      <c r="Q409" t="s">
        <v>74</v>
      </c>
      <c r="R409" t="s">
        <v>74</v>
      </c>
      <c r="S409" t="s">
        <v>74</v>
      </c>
      <c r="T409" t="s">
        <v>74</v>
      </c>
      <c r="U409" t="s">
        <v>4541</v>
      </c>
      <c r="V409" t="s">
        <v>4542</v>
      </c>
      <c r="W409" t="s">
        <v>4543</v>
      </c>
      <c r="X409" t="s">
        <v>4544</v>
      </c>
      <c r="Y409" t="s">
        <v>4545</v>
      </c>
      <c r="Z409" t="s">
        <v>74</v>
      </c>
      <c r="AA409" t="s">
        <v>74</v>
      </c>
      <c r="AB409" t="s">
        <v>74</v>
      </c>
      <c r="AC409" t="s">
        <v>4546</v>
      </c>
      <c r="AD409" t="s">
        <v>4547</v>
      </c>
      <c r="AE409" t="s">
        <v>4548</v>
      </c>
      <c r="AF409" t="s">
        <v>74</v>
      </c>
      <c r="AG409">
        <v>58</v>
      </c>
      <c r="AH409">
        <v>63</v>
      </c>
      <c r="AI409">
        <v>68</v>
      </c>
      <c r="AJ409">
        <v>0</v>
      </c>
      <c r="AK409">
        <v>20</v>
      </c>
      <c r="AL409" t="s">
        <v>86</v>
      </c>
      <c r="AM409" t="s">
        <v>87</v>
      </c>
      <c r="AN409" t="s">
        <v>88</v>
      </c>
      <c r="AO409" t="s">
        <v>3457</v>
      </c>
      <c r="AP409" t="s">
        <v>3458</v>
      </c>
      <c r="AQ409" t="s">
        <v>74</v>
      </c>
      <c r="AR409" t="s">
        <v>3449</v>
      </c>
      <c r="AS409" t="s">
        <v>3459</v>
      </c>
      <c r="AT409" t="s">
        <v>4275</v>
      </c>
      <c r="AU409">
        <v>1991</v>
      </c>
      <c r="AV409">
        <v>6</v>
      </c>
      <c r="AW409">
        <v>1</v>
      </c>
      <c r="AX409" t="s">
        <v>74</v>
      </c>
      <c r="AY409" t="s">
        <v>74</v>
      </c>
      <c r="AZ409" t="s">
        <v>74</v>
      </c>
      <c r="BA409" t="s">
        <v>74</v>
      </c>
      <c r="BB409">
        <v>1</v>
      </c>
      <c r="BC409">
        <v>20</v>
      </c>
      <c r="BD409" t="s">
        <v>74</v>
      </c>
      <c r="BE409" t="s">
        <v>4549</v>
      </c>
      <c r="BF409" t="str">
        <f>HYPERLINK("http://dx.doi.org/10.1029/90PA01882","http://dx.doi.org/10.1029/90PA01882")</f>
        <v>http://dx.doi.org/10.1029/90PA01882</v>
      </c>
      <c r="BG409" t="s">
        <v>74</v>
      </c>
      <c r="BH409" t="s">
        <v>74</v>
      </c>
      <c r="BI409">
        <v>20</v>
      </c>
      <c r="BJ409" t="s">
        <v>3461</v>
      </c>
      <c r="BK409" t="s">
        <v>97</v>
      </c>
      <c r="BL409" t="s">
        <v>3462</v>
      </c>
      <c r="BM409" t="s">
        <v>4550</v>
      </c>
      <c r="BN409" t="s">
        <v>74</v>
      </c>
      <c r="BO409" t="s">
        <v>74</v>
      </c>
      <c r="BP409" t="s">
        <v>74</v>
      </c>
      <c r="BQ409" t="s">
        <v>74</v>
      </c>
      <c r="BR409" t="s">
        <v>100</v>
      </c>
      <c r="BS409" t="s">
        <v>4551</v>
      </c>
      <c r="BT409" t="str">
        <f>HYPERLINK("https%3A%2F%2Fwww.webofscience.com%2Fwos%2Fwoscc%2Ffull-record%2FWOS:000208339600001","View Full Record in Web of Science")</f>
        <v>View Full Record in Web of Science</v>
      </c>
    </row>
    <row r="410" spans="1:72" x14ac:dyDescent="0.15">
      <c r="A410" t="s">
        <v>72</v>
      </c>
      <c r="B410" t="s">
        <v>4552</v>
      </c>
      <c r="C410" t="s">
        <v>74</v>
      </c>
      <c r="D410" t="s">
        <v>74</v>
      </c>
      <c r="E410" t="s">
        <v>74</v>
      </c>
      <c r="F410" t="s">
        <v>4553</v>
      </c>
      <c r="G410" t="s">
        <v>74</v>
      </c>
      <c r="H410" t="s">
        <v>74</v>
      </c>
      <c r="I410" t="s">
        <v>4554</v>
      </c>
      <c r="J410" t="s">
        <v>3449</v>
      </c>
      <c r="K410" t="s">
        <v>74</v>
      </c>
      <c r="L410" t="s">
        <v>74</v>
      </c>
      <c r="M410" t="s">
        <v>77</v>
      </c>
      <c r="N410" t="s">
        <v>78</v>
      </c>
      <c r="O410" t="s">
        <v>74</v>
      </c>
      <c r="P410" t="s">
        <v>74</v>
      </c>
      <c r="Q410" t="s">
        <v>74</v>
      </c>
      <c r="R410" t="s">
        <v>74</v>
      </c>
      <c r="S410" t="s">
        <v>74</v>
      </c>
      <c r="T410" t="s">
        <v>74</v>
      </c>
      <c r="U410" t="s">
        <v>4555</v>
      </c>
      <c r="V410" t="s">
        <v>4556</v>
      </c>
      <c r="W410" t="s">
        <v>4557</v>
      </c>
      <c r="X410" t="s">
        <v>4558</v>
      </c>
      <c r="Y410" t="s">
        <v>4559</v>
      </c>
      <c r="Z410" t="s">
        <v>74</v>
      </c>
      <c r="AA410" t="s">
        <v>4560</v>
      </c>
      <c r="AB410" t="s">
        <v>4561</v>
      </c>
      <c r="AC410" t="s">
        <v>4562</v>
      </c>
      <c r="AD410" t="s">
        <v>4563</v>
      </c>
      <c r="AE410" t="s">
        <v>4564</v>
      </c>
      <c r="AF410" t="s">
        <v>74</v>
      </c>
      <c r="AG410">
        <v>91</v>
      </c>
      <c r="AH410">
        <v>188</v>
      </c>
      <c r="AI410">
        <v>208</v>
      </c>
      <c r="AJ410">
        <v>1</v>
      </c>
      <c r="AK410">
        <v>23</v>
      </c>
      <c r="AL410" t="s">
        <v>86</v>
      </c>
      <c r="AM410" t="s">
        <v>87</v>
      </c>
      <c r="AN410" t="s">
        <v>88</v>
      </c>
      <c r="AO410" t="s">
        <v>3457</v>
      </c>
      <c r="AP410" t="s">
        <v>3458</v>
      </c>
      <c r="AQ410" t="s">
        <v>74</v>
      </c>
      <c r="AR410" t="s">
        <v>3449</v>
      </c>
      <c r="AS410" t="s">
        <v>3459</v>
      </c>
      <c r="AT410" t="s">
        <v>4275</v>
      </c>
      <c r="AU410">
        <v>1991</v>
      </c>
      <c r="AV410">
        <v>6</v>
      </c>
      <c r="AW410">
        <v>1</v>
      </c>
      <c r="AX410" t="s">
        <v>74</v>
      </c>
      <c r="AY410" t="s">
        <v>74</v>
      </c>
      <c r="AZ410" t="s">
        <v>74</v>
      </c>
      <c r="BA410" t="s">
        <v>74</v>
      </c>
      <c r="BB410">
        <v>33</v>
      </c>
      <c r="BC410">
        <v>52</v>
      </c>
      <c r="BD410" t="s">
        <v>74</v>
      </c>
      <c r="BE410" t="s">
        <v>4565</v>
      </c>
      <c r="BF410" t="str">
        <f>HYPERLINK("http://dx.doi.org/10.1029/90PA01941","http://dx.doi.org/10.1029/90PA01941")</f>
        <v>http://dx.doi.org/10.1029/90PA01941</v>
      </c>
      <c r="BG410" t="s">
        <v>74</v>
      </c>
      <c r="BH410" t="s">
        <v>74</v>
      </c>
      <c r="BI410">
        <v>20</v>
      </c>
      <c r="BJ410" t="s">
        <v>3461</v>
      </c>
      <c r="BK410" t="s">
        <v>97</v>
      </c>
      <c r="BL410" t="s">
        <v>3462</v>
      </c>
      <c r="BM410" t="s">
        <v>4550</v>
      </c>
      <c r="BN410" t="s">
        <v>74</v>
      </c>
      <c r="BO410" t="s">
        <v>74</v>
      </c>
      <c r="BP410" t="s">
        <v>74</v>
      </c>
      <c r="BQ410" t="s">
        <v>74</v>
      </c>
      <c r="BR410" t="s">
        <v>100</v>
      </c>
      <c r="BS410" t="s">
        <v>4566</v>
      </c>
      <c r="BT410" t="str">
        <f>HYPERLINK("https%3A%2F%2Fwww.webofscience.com%2Fwos%2Fwoscc%2Ffull-record%2FWOS:000208339600003","View Full Record in Web of Science")</f>
        <v>View Full Record in Web of Science</v>
      </c>
    </row>
    <row r="411" spans="1:72" x14ac:dyDescent="0.15">
      <c r="A411" t="s">
        <v>72</v>
      </c>
      <c r="B411" t="s">
        <v>4567</v>
      </c>
      <c r="C411" t="s">
        <v>74</v>
      </c>
      <c r="D411" t="s">
        <v>74</v>
      </c>
      <c r="E411" t="s">
        <v>74</v>
      </c>
      <c r="F411" t="s">
        <v>4567</v>
      </c>
      <c r="G411" t="s">
        <v>74</v>
      </c>
      <c r="H411" t="s">
        <v>74</v>
      </c>
      <c r="I411" t="s">
        <v>4568</v>
      </c>
      <c r="J411" t="s">
        <v>4569</v>
      </c>
      <c r="K411" t="s">
        <v>74</v>
      </c>
      <c r="L411" t="s">
        <v>74</v>
      </c>
      <c r="M411" t="s">
        <v>77</v>
      </c>
      <c r="N411" t="s">
        <v>78</v>
      </c>
      <c r="O411" t="s">
        <v>74</v>
      </c>
      <c r="P411" t="s">
        <v>74</v>
      </c>
      <c r="Q411" t="s">
        <v>74</v>
      </c>
      <c r="R411" t="s">
        <v>74</v>
      </c>
      <c r="S411" t="s">
        <v>74</v>
      </c>
      <c r="T411" t="s">
        <v>74</v>
      </c>
      <c r="U411" t="s">
        <v>4570</v>
      </c>
      <c r="V411" t="s">
        <v>4571</v>
      </c>
      <c r="W411" t="s">
        <v>74</v>
      </c>
      <c r="X411" t="s">
        <v>74</v>
      </c>
      <c r="Y411" t="s">
        <v>4572</v>
      </c>
      <c r="Z411" t="s">
        <v>74</v>
      </c>
      <c r="AA411" t="s">
        <v>4573</v>
      </c>
      <c r="AB411" t="s">
        <v>4574</v>
      </c>
      <c r="AC411" t="s">
        <v>74</v>
      </c>
      <c r="AD411" t="s">
        <v>74</v>
      </c>
      <c r="AE411" t="s">
        <v>74</v>
      </c>
      <c r="AF411" t="s">
        <v>74</v>
      </c>
      <c r="AG411">
        <v>63</v>
      </c>
      <c r="AH411">
        <v>40</v>
      </c>
      <c r="AI411">
        <v>41</v>
      </c>
      <c r="AJ411">
        <v>0</v>
      </c>
      <c r="AK411">
        <v>1</v>
      </c>
      <c r="AL411" t="s">
        <v>86</v>
      </c>
      <c r="AM411" t="s">
        <v>87</v>
      </c>
      <c r="AN411" t="s">
        <v>493</v>
      </c>
      <c r="AO411" t="s">
        <v>4575</v>
      </c>
      <c r="AP411" t="s">
        <v>74</v>
      </c>
      <c r="AQ411" t="s">
        <v>74</v>
      </c>
      <c r="AR411" t="s">
        <v>4569</v>
      </c>
      <c r="AS411" t="s">
        <v>4576</v>
      </c>
      <c r="AT411" t="s">
        <v>4275</v>
      </c>
      <c r="AU411">
        <v>1991</v>
      </c>
      <c r="AV411">
        <v>10</v>
      </c>
      <c r="AW411">
        <v>1</v>
      </c>
      <c r="AX411" t="s">
        <v>74</v>
      </c>
      <c r="AY411" t="s">
        <v>74</v>
      </c>
      <c r="AZ411" t="s">
        <v>74</v>
      </c>
      <c r="BA411" t="s">
        <v>74</v>
      </c>
      <c r="BB411">
        <v>1</v>
      </c>
      <c r="BC411">
        <v>15</v>
      </c>
      <c r="BD411" t="s">
        <v>74</v>
      </c>
      <c r="BE411" t="s">
        <v>4577</v>
      </c>
      <c r="BF411" t="str">
        <f>HYPERLINK("http://dx.doi.org/10.1029/90TC02093","http://dx.doi.org/10.1029/90TC02093")</f>
        <v>http://dx.doi.org/10.1029/90TC02093</v>
      </c>
      <c r="BG411" t="s">
        <v>74</v>
      </c>
      <c r="BH411" t="s">
        <v>74</v>
      </c>
      <c r="BI411">
        <v>15</v>
      </c>
      <c r="BJ411" t="s">
        <v>170</v>
      </c>
      <c r="BK411" t="s">
        <v>97</v>
      </c>
      <c r="BL411" t="s">
        <v>170</v>
      </c>
      <c r="BM411" t="s">
        <v>4578</v>
      </c>
      <c r="BN411" t="s">
        <v>74</v>
      </c>
      <c r="BO411" t="s">
        <v>172</v>
      </c>
      <c r="BP411" t="s">
        <v>74</v>
      </c>
      <c r="BQ411" t="s">
        <v>74</v>
      </c>
      <c r="BR411" t="s">
        <v>100</v>
      </c>
      <c r="BS411" t="s">
        <v>4579</v>
      </c>
      <c r="BT411" t="str">
        <f>HYPERLINK("https%3A%2F%2Fwww.webofscience.com%2Fwos%2Fwoscc%2Ffull-record%2FWOS:A1991EW76900001","View Full Record in Web of Science")</f>
        <v>View Full Record in Web of Science</v>
      </c>
    </row>
    <row r="412" spans="1:72" x14ac:dyDescent="0.15">
      <c r="A412" t="s">
        <v>72</v>
      </c>
      <c r="B412" t="s">
        <v>4580</v>
      </c>
      <c r="C412" t="s">
        <v>74</v>
      </c>
      <c r="D412" t="s">
        <v>74</v>
      </c>
      <c r="E412" t="s">
        <v>74</v>
      </c>
      <c r="F412" t="s">
        <v>4580</v>
      </c>
      <c r="G412" t="s">
        <v>74</v>
      </c>
      <c r="H412" t="s">
        <v>74</v>
      </c>
      <c r="I412" t="s">
        <v>4581</v>
      </c>
      <c r="J412" t="s">
        <v>3533</v>
      </c>
      <c r="K412" t="s">
        <v>74</v>
      </c>
      <c r="L412" t="s">
        <v>74</v>
      </c>
      <c r="M412" t="s">
        <v>77</v>
      </c>
      <c r="N412" t="s">
        <v>78</v>
      </c>
      <c r="O412" t="s">
        <v>74</v>
      </c>
      <c r="P412" t="s">
        <v>74</v>
      </c>
      <c r="Q412" t="s">
        <v>74</v>
      </c>
      <c r="R412" t="s">
        <v>74</v>
      </c>
      <c r="S412" t="s">
        <v>74</v>
      </c>
      <c r="T412" t="s">
        <v>74</v>
      </c>
      <c r="U412" t="s">
        <v>74</v>
      </c>
      <c r="V412" t="s">
        <v>4582</v>
      </c>
      <c r="W412" t="s">
        <v>74</v>
      </c>
      <c r="X412" t="s">
        <v>74</v>
      </c>
      <c r="Y412" t="s">
        <v>4583</v>
      </c>
      <c r="Z412" t="s">
        <v>74</v>
      </c>
      <c r="AA412" t="s">
        <v>74</v>
      </c>
      <c r="AB412" t="s">
        <v>74</v>
      </c>
      <c r="AC412" t="s">
        <v>74</v>
      </c>
      <c r="AD412" t="s">
        <v>74</v>
      </c>
      <c r="AE412" t="s">
        <v>74</v>
      </c>
      <c r="AF412" t="s">
        <v>74</v>
      </c>
      <c r="AG412">
        <v>0</v>
      </c>
      <c r="AH412">
        <v>49</v>
      </c>
      <c r="AI412">
        <v>53</v>
      </c>
      <c r="AJ412">
        <v>0</v>
      </c>
      <c r="AK412">
        <v>12</v>
      </c>
      <c r="AL412" t="s">
        <v>784</v>
      </c>
      <c r="AM412" t="s">
        <v>785</v>
      </c>
      <c r="AN412" t="s">
        <v>786</v>
      </c>
      <c r="AO412" t="s">
        <v>3540</v>
      </c>
      <c r="AP412" t="s">
        <v>74</v>
      </c>
      <c r="AQ412" t="s">
        <v>74</v>
      </c>
      <c r="AR412" t="s">
        <v>3541</v>
      </c>
      <c r="AS412" t="s">
        <v>3542</v>
      </c>
      <c r="AT412" t="s">
        <v>4275</v>
      </c>
      <c r="AU412">
        <v>1991</v>
      </c>
      <c r="AV412">
        <v>43</v>
      </c>
      <c r="AW412">
        <v>1</v>
      </c>
      <c r="AX412" t="s">
        <v>74</v>
      </c>
      <c r="AY412" t="s">
        <v>74</v>
      </c>
      <c r="AZ412" t="s">
        <v>74</v>
      </c>
      <c r="BA412" t="s">
        <v>74</v>
      </c>
      <c r="BB412">
        <v>1</v>
      </c>
      <c r="BC412">
        <v>11</v>
      </c>
      <c r="BD412" t="s">
        <v>74</v>
      </c>
      <c r="BE412" t="s">
        <v>4584</v>
      </c>
      <c r="BF412" t="str">
        <f>HYPERLINK("http://dx.doi.org/10.1034/j.1600-0889.1991.00001.x","http://dx.doi.org/10.1034/j.1600-0889.1991.00001.x")</f>
        <v>http://dx.doi.org/10.1034/j.1600-0889.1991.00001.x</v>
      </c>
      <c r="BG412" t="s">
        <v>74</v>
      </c>
      <c r="BH412" t="s">
        <v>74</v>
      </c>
      <c r="BI412">
        <v>11</v>
      </c>
      <c r="BJ412" t="s">
        <v>96</v>
      </c>
      <c r="BK412" t="s">
        <v>97</v>
      </c>
      <c r="BL412" t="s">
        <v>96</v>
      </c>
      <c r="BM412" t="s">
        <v>4585</v>
      </c>
      <c r="BN412" t="s">
        <v>74</v>
      </c>
      <c r="BO412" t="s">
        <v>74</v>
      </c>
      <c r="BP412" t="s">
        <v>74</v>
      </c>
      <c r="BQ412" t="s">
        <v>74</v>
      </c>
      <c r="BR412" t="s">
        <v>100</v>
      </c>
      <c r="BS412" t="s">
        <v>4586</v>
      </c>
      <c r="BT412" t="str">
        <f>HYPERLINK("https%3A%2F%2Fwww.webofscience.com%2Fwos%2Fwoscc%2Ffull-record%2FWOS:A1991EV51700001","View Full Record in Web of Science")</f>
        <v>View Full Record in Web of Science</v>
      </c>
    </row>
    <row r="413" spans="1:72" x14ac:dyDescent="0.15">
      <c r="A413" t="s">
        <v>72</v>
      </c>
      <c r="B413" t="s">
        <v>4587</v>
      </c>
      <c r="C413" t="s">
        <v>74</v>
      </c>
      <c r="D413" t="s">
        <v>74</v>
      </c>
      <c r="E413" t="s">
        <v>74</v>
      </c>
      <c r="F413" t="s">
        <v>4587</v>
      </c>
      <c r="G413" t="s">
        <v>74</v>
      </c>
      <c r="H413" t="s">
        <v>74</v>
      </c>
      <c r="I413" t="s">
        <v>4588</v>
      </c>
      <c r="J413" t="s">
        <v>104</v>
      </c>
      <c r="K413" t="s">
        <v>74</v>
      </c>
      <c r="L413" t="s">
        <v>74</v>
      </c>
      <c r="M413" t="s">
        <v>77</v>
      </c>
      <c r="N413" t="s">
        <v>1491</v>
      </c>
      <c r="O413" t="s">
        <v>74</v>
      </c>
      <c r="P413" t="s">
        <v>74</v>
      </c>
      <c r="Q413" t="s">
        <v>74</v>
      </c>
      <c r="R413" t="s">
        <v>74</v>
      </c>
      <c r="S413" t="s">
        <v>74</v>
      </c>
      <c r="T413" t="s">
        <v>74</v>
      </c>
      <c r="U413" t="s">
        <v>74</v>
      </c>
      <c r="V413" t="s">
        <v>74</v>
      </c>
      <c r="W413" t="s">
        <v>4589</v>
      </c>
      <c r="X413" t="s">
        <v>4590</v>
      </c>
      <c r="Y413" t="s">
        <v>4591</v>
      </c>
      <c r="Z413" t="s">
        <v>74</v>
      </c>
      <c r="AA413" t="s">
        <v>4592</v>
      </c>
      <c r="AB413" t="s">
        <v>74</v>
      </c>
      <c r="AC413" t="s">
        <v>74</v>
      </c>
      <c r="AD413" t="s">
        <v>74</v>
      </c>
      <c r="AE413" t="s">
        <v>74</v>
      </c>
      <c r="AF413" t="s">
        <v>74</v>
      </c>
      <c r="AG413">
        <v>0</v>
      </c>
      <c r="AH413">
        <v>10</v>
      </c>
      <c r="AI413">
        <v>10</v>
      </c>
      <c r="AJ413">
        <v>0</v>
      </c>
      <c r="AK413">
        <v>3</v>
      </c>
      <c r="AL413" t="s">
        <v>110</v>
      </c>
      <c r="AM413" t="s">
        <v>111</v>
      </c>
      <c r="AN413" t="s">
        <v>112</v>
      </c>
      <c r="AO413" t="s">
        <v>113</v>
      </c>
      <c r="AP413" t="s">
        <v>74</v>
      </c>
      <c r="AQ413" t="s">
        <v>74</v>
      </c>
      <c r="AR413" t="s">
        <v>104</v>
      </c>
      <c r="AS413" t="s">
        <v>114</v>
      </c>
      <c r="AT413" t="s">
        <v>4593</v>
      </c>
      <c r="AU413">
        <v>1991</v>
      </c>
      <c r="AV413">
        <v>349</v>
      </c>
      <c r="AW413">
        <v>6308</v>
      </c>
      <c r="AX413" t="s">
        <v>74</v>
      </c>
      <c r="AY413" t="s">
        <v>74</v>
      </c>
      <c r="AZ413" t="s">
        <v>74</v>
      </c>
      <c r="BA413" t="s">
        <v>74</v>
      </c>
      <c r="BB413">
        <v>374</v>
      </c>
      <c r="BC413">
        <v>374</v>
      </c>
      <c r="BD413" t="s">
        <v>74</v>
      </c>
      <c r="BE413" t="s">
        <v>4594</v>
      </c>
      <c r="BF413" t="str">
        <f>HYPERLINK("http://dx.doi.org/10.1038/349374a0","http://dx.doi.org/10.1038/349374a0")</f>
        <v>http://dx.doi.org/10.1038/349374a0</v>
      </c>
      <c r="BG413" t="s">
        <v>74</v>
      </c>
      <c r="BH413" t="s">
        <v>74</v>
      </c>
      <c r="BI413">
        <v>1</v>
      </c>
      <c r="BJ413" t="s">
        <v>117</v>
      </c>
      <c r="BK413" t="s">
        <v>4595</v>
      </c>
      <c r="BL413" t="s">
        <v>118</v>
      </c>
      <c r="BM413" t="s">
        <v>4596</v>
      </c>
      <c r="BN413" t="s">
        <v>74</v>
      </c>
      <c r="BO413" t="s">
        <v>147</v>
      </c>
      <c r="BP413" t="s">
        <v>74</v>
      </c>
      <c r="BQ413" t="s">
        <v>74</v>
      </c>
      <c r="BR413" t="s">
        <v>100</v>
      </c>
      <c r="BS413" t="s">
        <v>4597</v>
      </c>
      <c r="BT413" t="str">
        <f>HYPERLINK("https%3A%2F%2Fwww.webofscience.com%2Fwos%2Fwoscc%2Ffull-record%2FWOS:A1991EV51400031","View Full Record in Web of Science")</f>
        <v>View Full Record in Web of Science</v>
      </c>
    </row>
    <row r="414" spans="1:72" x14ac:dyDescent="0.15">
      <c r="A414" t="s">
        <v>72</v>
      </c>
      <c r="B414" t="s">
        <v>4598</v>
      </c>
      <c r="C414" t="s">
        <v>74</v>
      </c>
      <c r="D414" t="s">
        <v>74</v>
      </c>
      <c r="E414" t="s">
        <v>74</v>
      </c>
      <c r="F414" t="s">
        <v>4598</v>
      </c>
      <c r="G414" t="s">
        <v>74</v>
      </c>
      <c r="H414" t="s">
        <v>74</v>
      </c>
      <c r="I414" t="s">
        <v>4599</v>
      </c>
      <c r="J414" t="s">
        <v>4600</v>
      </c>
      <c r="K414" t="s">
        <v>74</v>
      </c>
      <c r="L414" t="s">
        <v>74</v>
      </c>
      <c r="M414" t="s">
        <v>77</v>
      </c>
      <c r="N414" t="s">
        <v>78</v>
      </c>
      <c r="O414" t="s">
        <v>74</v>
      </c>
      <c r="P414" t="s">
        <v>74</v>
      </c>
      <c r="Q414" t="s">
        <v>74</v>
      </c>
      <c r="R414" t="s">
        <v>74</v>
      </c>
      <c r="S414" t="s">
        <v>74</v>
      </c>
      <c r="T414" t="s">
        <v>4601</v>
      </c>
      <c r="U414" t="s">
        <v>4602</v>
      </c>
      <c r="V414" t="s">
        <v>4603</v>
      </c>
      <c r="W414" t="s">
        <v>4604</v>
      </c>
      <c r="X414" t="s">
        <v>4605</v>
      </c>
      <c r="Y414" t="s">
        <v>74</v>
      </c>
      <c r="Z414" t="s">
        <v>74</v>
      </c>
      <c r="AA414" t="s">
        <v>4606</v>
      </c>
      <c r="AB414" t="s">
        <v>4607</v>
      </c>
      <c r="AC414" t="s">
        <v>74</v>
      </c>
      <c r="AD414" t="s">
        <v>74</v>
      </c>
      <c r="AE414" t="s">
        <v>74</v>
      </c>
      <c r="AF414" t="s">
        <v>74</v>
      </c>
      <c r="AG414">
        <v>16</v>
      </c>
      <c r="AH414">
        <v>65</v>
      </c>
      <c r="AI414">
        <v>69</v>
      </c>
      <c r="AJ414">
        <v>0</v>
      </c>
      <c r="AK414">
        <v>6</v>
      </c>
      <c r="AL414" t="s">
        <v>4608</v>
      </c>
      <c r="AM414" t="s">
        <v>4609</v>
      </c>
      <c r="AN414" t="s">
        <v>4610</v>
      </c>
      <c r="AO414" t="s">
        <v>4611</v>
      </c>
      <c r="AP414" t="s">
        <v>74</v>
      </c>
      <c r="AQ414" t="s">
        <v>74</v>
      </c>
      <c r="AR414" t="s">
        <v>4612</v>
      </c>
      <c r="AS414" t="s">
        <v>4613</v>
      </c>
      <c r="AT414" t="s">
        <v>4614</v>
      </c>
      <c r="AU414">
        <v>1991</v>
      </c>
      <c r="AV414">
        <v>122</v>
      </c>
      <c r="AW414">
        <v>2</v>
      </c>
      <c r="AX414" t="s">
        <v>74</v>
      </c>
      <c r="AY414" t="s">
        <v>74</v>
      </c>
      <c r="AZ414" t="s">
        <v>74</v>
      </c>
      <c r="BA414" t="s">
        <v>74</v>
      </c>
      <c r="BB414">
        <v>195</v>
      </c>
      <c r="BC414">
        <v>198</v>
      </c>
      <c r="BD414" t="s">
        <v>74</v>
      </c>
      <c r="BE414" t="s">
        <v>4615</v>
      </c>
      <c r="BF414" t="str">
        <f>HYPERLINK("http://dx.doi.org/10.1016/0304-3940(91)90856-O","http://dx.doi.org/10.1016/0304-3940(91)90856-O")</f>
        <v>http://dx.doi.org/10.1016/0304-3940(91)90856-O</v>
      </c>
      <c r="BG414" t="s">
        <v>74</v>
      </c>
      <c r="BH414" t="s">
        <v>74</v>
      </c>
      <c r="BI414">
        <v>4</v>
      </c>
      <c r="BJ414" t="s">
        <v>4616</v>
      </c>
      <c r="BK414" t="s">
        <v>97</v>
      </c>
      <c r="BL414" t="s">
        <v>4617</v>
      </c>
      <c r="BM414" t="s">
        <v>4618</v>
      </c>
      <c r="BN414">
        <v>2027519</v>
      </c>
      <c r="BO414" t="s">
        <v>74</v>
      </c>
      <c r="BP414" t="s">
        <v>74</v>
      </c>
      <c r="BQ414" t="s">
        <v>74</v>
      </c>
      <c r="BR414" t="s">
        <v>100</v>
      </c>
      <c r="BS414" t="s">
        <v>4619</v>
      </c>
      <c r="BT414" t="str">
        <f>HYPERLINK("https%3A%2F%2Fwww.webofscience.com%2Fwos%2Fwoscc%2Ffull-record%2FWOS:A1991EY49400015","View Full Record in Web of Science")</f>
        <v>View Full Record in Web of Science</v>
      </c>
    </row>
    <row r="415" spans="1:72" x14ac:dyDescent="0.15">
      <c r="A415" t="s">
        <v>72</v>
      </c>
      <c r="B415" t="s">
        <v>4620</v>
      </c>
      <c r="C415" t="s">
        <v>74</v>
      </c>
      <c r="D415" t="s">
        <v>74</v>
      </c>
      <c r="E415" t="s">
        <v>74</v>
      </c>
      <c r="F415" t="s">
        <v>4620</v>
      </c>
      <c r="G415" t="s">
        <v>74</v>
      </c>
      <c r="H415" t="s">
        <v>74</v>
      </c>
      <c r="I415" t="s">
        <v>4621</v>
      </c>
      <c r="J415" t="s">
        <v>104</v>
      </c>
      <c r="K415" t="s">
        <v>74</v>
      </c>
      <c r="L415" t="s">
        <v>74</v>
      </c>
      <c r="M415" t="s">
        <v>77</v>
      </c>
      <c r="N415" t="s">
        <v>78</v>
      </c>
      <c r="O415" t="s">
        <v>74</v>
      </c>
      <c r="P415" t="s">
        <v>74</v>
      </c>
      <c r="Q415" t="s">
        <v>74</v>
      </c>
      <c r="R415" t="s">
        <v>74</v>
      </c>
      <c r="S415" t="s">
        <v>74</v>
      </c>
      <c r="T415" t="s">
        <v>74</v>
      </c>
      <c r="U415" t="s">
        <v>4622</v>
      </c>
      <c r="V415" t="s">
        <v>4623</v>
      </c>
      <c r="W415" t="s">
        <v>4624</v>
      </c>
      <c r="X415" t="s">
        <v>2581</v>
      </c>
      <c r="Y415" t="s">
        <v>4625</v>
      </c>
      <c r="Z415" t="s">
        <v>74</v>
      </c>
      <c r="AA415" t="s">
        <v>74</v>
      </c>
      <c r="AB415" t="s">
        <v>74</v>
      </c>
      <c r="AC415" t="s">
        <v>74</v>
      </c>
      <c r="AD415" t="s">
        <v>74</v>
      </c>
      <c r="AE415" t="s">
        <v>74</v>
      </c>
      <c r="AF415" t="s">
        <v>74</v>
      </c>
      <c r="AG415">
        <v>14</v>
      </c>
      <c r="AH415">
        <v>73</v>
      </c>
      <c r="AI415">
        <v>76</v>
      </c>
      <c r="AJ415">
        <v>2</v>
      </c>
      <c r="AK415">
        <v>28</v>
      </c>
      <c r="AL415" t="s">
        <v>110</v>
      </c>
      <c r="AM415" t="s">
        <v>111</v>
      </c>
      <c r="AN415" t="s">
        <v>112</v>
      </c>
      <c r="AO415" t="s">
        <v>113</v>
      </c>
      <c r="AP415" t="s">
        <v>74</v>
      </c>
      <c r="AQ415" t="s">
        <v>74</v>
      </c>
      <c r="AR415" t="s">
        <v>104</v>
      </c>
      <c r="AS415" t="s">
        <v>114</v>
      </c>
      <c r="AT415" t="s">
        <v>4626</v>
      </c>
      <c r="AU415">
        <v>1991</v>
      </c>
      <c r="AV415">
        <v>349</v>
      </c>
      <c r="AW415">
        <v>6306</v>
      </c>
      <c r="AX415" t="s">
        <v>74</v>
      </c>
      <c r="AY415" t="s">
        <v>74</v>
      </c>
      <c r="AZ415" t="s">
        <v>74</v>
      </c>
      <c r="BA415" t="s">
        <v>74</v>
      </c>
      <c r="BB415">
        <v>227</v>
      </c>
      <c r="BC415">
        <v>229</v>
      </c>
      <c r="BD415" t="s">
        <v>74</v>
      </c>
      <c r="BE415" t="s">
        <v>4627</v>
      </c>
      <c r="BF415" t="str">
        <f>HYPERLINK("http://dx.doi.org/10.1038/349227a0","http://dx.doi.org/10.1038/349227a0")</f>
        <v>http://dx.doi.org/10.1038/349227a0</v>
      </c>
      <c r="BG415" t="s">
        <v>74</v>
      </c>
      <c r="BH415" t="s">
        <v>74</v>
      </c>
      <c r="BI415">
        <v>3</v>
      </c>
      <c r="BJ415" t="s">
        <v>117</v>
      </c>
      <c r="BK415" t="s">
        <v>97</v>
      </c>
      <c r="BL415" t="s">
        <v>118</v>
      </c>
      <c r="BM415" t="s">
        <v>4628</v>
      </c>
      <c r="BN415" t="s">
        <v>74</v>
      </c>
      <c r="BO415" t="s">
        <v>74</v>
      </c>
      <c r="BP415" t="s">
        <v>74</v>
      </c>
      <c r="BQ415" t="s">
        <v>74</v>
      </c>
      <c r="BR415" t="s">
        <v>100</v>
      </c>
      <c r="BS415" t="s">
        <v>4629</v>
      </c>
      <c r="BT415" t="str">
        <f>HYPERLINK("https%3A%2F%2Fwww.webofscience.com%2Fwos%2Fwoscc%2Ffull-record%2FWOS:A1991ET51900050","View Full Record in Web of Science")</f>
        <v>View Full Record in Web of Science</v>
      </c>
    </row>
    <row r="416" spans="1:72" x14ac:dyDescent="0.15">
      <c r="A416" t="s">
        <v>72</v>
      </c>
      <c r="B416" t="s">
        <v>4630</v>
      </c>
      <c r="C416" t="s">
        <v>74</v>
      </c>
      <c r="D416" t="s">
        <v>74</v>
      </c>
      <c r="E416" t="s">
        <v>74</v>
      </c>
      <c r="F416" t="s">
        <v>4630</v>
      </c>
      <c r="G416" t="s">
        <v>74</v>
      </c>
      <c r="H416" t="s">
        <v>74</v>
      </c>
      <c r="I416" t="s">
        <v>4631</v>
      </c>
      <c r="J416" t="s">
        <v>123</v>
      </c>
      <c r="K416" t="s">
        <v>74</v>
      </c>
      <c r="L416" t="s">
        <v>74</v>
      </c>
      <c r="M416" t="s">
        <v>77</v>
      </c>
      <c r="N416" t="s">
        <v>78</v>
      </c>
      <c r="O416" t="s">
        <v>74</v>
      </c>
      <c r="P416" t="s">
        <v>74</v>
      </c>
      <c r="Q416" t="s">
        <v>74</v>
      </c>
      <c r="R416" t="s">
        <v>74</v>
      </c>
      <c r="S416" t="s">
        <v>74</v>
      </c>
      <c r="T416" t="s">
        <v>74</v>
      </c>
      <c r="U416" t="s">
        <v>4632</v>
      </c>
      <c r="V416" t="s">
        <v>4633</v>
      </c>
      <c r="W416" t="s">
        <v>4634</v>
      </c>
      <c r="X416" t="s">
        <v>4635</v>
      </c>
      <c r="Y416" t="s">
        <v>74</v>
      </c>
      <c r="Z416" t="s">
        <v>74</v>
      </c>
      <c r="AA416" t="s">
        <v>74</v>
      </c>
      <c r="AB416" t="s">
        <v>74</v>
      </c>
      <c r="AC416" t="s">
        <v>74</v>
      </c>
      <c r="AD416" t="s">
        <v>74</v>
      </c>
      <c r="AE416" t="s">
        <v>74</v>
      </c>
      <c r="AF416" t="s">
        <v>74</v>
      </c>
      <c r="AG416">
        <v>38</v>
      </c>
      <c r="AH416">
        <v>40</v>
      </c>
      <c r="AI416">
        <v>43</v>
      </c>
      <c r="AJ416">
        <v>2</v>
      </c>
      <c r="AK416">
        <v>8</v>
      </c>
      <c r="AL416" t="s">
        <v>86</v>
      </c>
      <c r="AM416" t="s">
        <v>87</v>
      </c>
      <c r="AN416" t="s">
        <v>88</v>
      </c>
      <c r="AO416" t="s">
        <v>129</v>
      </c>
      <c r="AP416" t="s">
        <v>130</v>
      </c>
      <c r="AQ416" t="s">
        <v>74</v>
      </c>
      <c r="AR416" t="s">
        <v>131</v>
      </c>
      <c r="AS416" t="s">
        <v>132</v>
      </c>
      <c r="AT416" t="s">
        <v>4636</v>
      </c>
      <c r="AU416">
        <v>1991</v>
      </c>
      <c r="AV416">
        <v>96</v>
      </c>
      <c r="AW416" t="s">
        <v>4637</v>
      </c>
      <c r="AX416" t="s">
        <v>74</v>
      </c>
      <c r="AY416" t="s">
        <v>74</v>
      </c>
      <c r="AZ416" t="s">
        <v>74</v>
      </c>
      <c r="BA416" t="s">
        <v>74</v>
      </c>
      <c r="BB416">
        <v>759</v>
      </c>
      <c r="BC416">
        <v>774</v>
      </c>
      <c r="BD416" t="s">
        <v>74</v>
      </c>
      <c r="BE416" t="s">
        <v>4638</v>
      </c>
      <c r="BF416" t="str">
        <f>HYPERLINK("http://dx.doi.org/10.1029/90JC02130","http://dx.doi.org/10.1029/90JC02130")</f>
        <v>http://dx.doi.org/10.1029/90JC02130</v>
      </c>
      <c r="BG416" t="s">
        <v>74</v>
      </c>
      <c r="BH416" t="s">
        <v>74</v>
      </c>
      <c r="BI416">
        <v>16</v>
      </c>
      <c r="BJ416" t="s">
        <v>136</v>
      </c>
      <c r="BK416" t="s">
        <v>97</v>
      </c>
      <c r="BL416" t="s">
        <v>136</v>
      </c>
      <c r="BM416" t="s">
        <v>4639</v>
      </c>
      <c r="BN416" t="s">
        <v>74</v>
      </c>
      <c r="BO416" t="s">
        <v>74</v>
      </c>
      <c r="BP416" t="s">
        <v>74</v>
      </c>
      <c r="BQ416" t="s">
        <v>74</v>
      </c>
      <c r="BR416" t="s">
        <v>100</v>
      </c>
      <c r="BS416" t="s">
        <v>4640</v>
      </c>
      <c r="BT416" t="str">
        <f>HYPERLINK("https%3A%2F%2Fwww.webofscience.com%2Fwos%2Fwoscc%2Ffull-record%2FWOS:A1991FD79200003","View Full Record in Web of Science")</f>
        <v>View Full Record in Web of Science</v>
      </c>
    </row>
    <row r="417" spans="1:72" x14ac:dyDescent="0.15">
      <c r="A417" t="s">
        <v>72</v>
      </c>
      <c r="B417" t="s">
        <v>4641</v>
      </c>
      <c r="C417" t="s">
        <v>74</v>
      </c>
      <c r="D417" t="s">
        <v>74</v>
      </c>
      <c r="E417" t="s">
        <v>74</v>
      </c>
      <c r="F417" t="s">
        <v>4641</v>
      </c>
      <c r="G417" t="s">
        <v>74</v>
      </c>
      <c r="H417" t="s">
        <v>74</v>
      </c>
      <c r="I417" t="s">
        <v>4642</v>
      </c>
      <c r="J417" t="s">
        <v>123</v>
      </c>
      <c r="K417" t="s">
        <v>74</v>
      </c>
      <c r="L417" t="s">
        <v>74</v>
      </c>
      <c r="M417" t="s">
        <v>77</v>
      </c>
      <c r="N417" t="s">
        <v>78</v>
      </c>
      <c r="O417" t="s">
        <v>74</v>
      </c>
      <c r="P417" t="s">
        <v>74</v>
      </c>
      <c r="Q417" t="s">
        <v>74</v>
      </c>
      <c r="R417" t="s">
        <v>74</v>
      </c>
      <c r="S417" t="s">
        <v>74</v>
      </c>
      <c r="T417" t="s">
        <v>74</v>
      </c>
      <c r="U417" t="s">
        <v>4643</v>
      </c>
      <c r="V417" t="s">
        <v>4644</v>
      </c>
      <c r="W417" t="s">
        <v>74</v>
      </c>
      <c r="X417" t="s">
        <v>74</v>
      </c>
      <c r="Y417" t="s">
        <v>4480</v>
      </c>
      <c r="Z417" t="s">
        <v>74</v>
      </c>
      <c r="AA417" t="s">
        <v>4645</v>
      </c>
      <c r="AB417" t="s">
        <v>4646</v>
      </c>
      <c r="AC417" t="s">
        <v>74</v>
      </c>
      <c r="AD417" t="s">
        <v>74</v>
      </c>
      <c r="AE417" t="s">
        <v>74</v>
      </c>
      <c r="AF417" t="s">
        <v>74</v>
      </c>
      <c r="AG417">
        <v>96</v>
      </c>
      <c r="AH417">
        <v>156</v>
      </c>
      <c r="AI417">
        <v>163</v>
      </c>
      <c r="AJ417">
        <v>0</v>
      </c>
      <c r="AK417">
        <v>26</v>
      </c>
      <c r="AL417" t="s">
        <v>86</v>
      </c>
      <c r="AM417" t="s">
        <v>87</v>
      </c>
      <c r="AN417" t="s">
        <v>88</v>
      </c>
      <c r="AO417" t="s">
        <v>129</v>
      </c>
      <c r="AP417" t="s">
        <v>130</v>
      </c>
      <c r="AQ417" t="s">
        <v>74</v>
      </c>
      <c r="AR417" t="s">
        <v>131</v>
      </c>
      <c r="AS417" t="s">
        <v>132</v>
      </c>
      <c r="AT417" t="s">
        <v>4636</v>
      </c>
      <c r="AU417">
        <v>1991</v>
      </c>
      <c r="AV417">
        <v>96</v>
      </c>
      <c r="AW417" t="s">
        <v>4637</v>
      </c>
      <c r="AX417" t="s">
        <v>74</v>
      </c>
      <c r="AY417" t="s">
        <v>74</v>
      </c>
      <c r="AZ417" t="s">
        <v>74</v>
      </c>
      <c r="BA417" t="s">
        <v>74</v>
      </c>
      <c r="BB417">
        <v>791</v>
      </c>
      <c r="BC417">
        <v>813</v>
      </c>
      <c r="BD417" t="s">
        <v>74</v>
      </c>
      <c r="BE417" t="s">
        <v>4647</v>
      </c>
      <c r="BF417" t="str">
        <f>HYPERLINK("http://dx.doi.org/10.1029/90JC01952","http://dx.doi.org/10.1029/90JC01952")</f>
        <v>http://dx.doi.org/10.1029/90JC01952</v>
      </c>
      <c r="BG417" t="s">
        <v>74</v>
      </c>
      <c r="BH417" t="s">
        <v>74</v>
      </c>
      <c r="BI417">
        <v>23</v>
      </c>
      <c r="BJ417" t="s">
        <v>136</v>
      </c>
      <c r="BK417" t="s">
        <v>97</v>
      </c>
      <c r="BL417" t="s">
        <v>136</v>
      </c>
      <c r="BM417" t="s">
        <v>4639</v>
      </c>
      <c r="BN417" t="s">
        <v>74</v>
      </c>
      <c r="BO417" t="s">
        <v>74</v>
      </c>
      <c r="BP417" t="s">
        <v>74</v>
      </c>
      <c r="BQ417" t="s">
        <v>74</v>
      </c>
      <c r="BR417" t="s">
        <v>100</v>
      </c>
      <c r="BS417" t="s">
        <v>4648</v>
      </c>
      <c r="BT417" t="str">
        <f>HYPERLINK("https%3A%2F%2Fwww.webofscience.com%2Fwos%2Fwoscc%2Ffull-record%2FWOS:A1991FD79200006","View Full Record in Web of Science")</f>
        <v>View Full Record in Web of Science</v>
      </c>
    </row>
    <row r="418" spans="1:72" x14ac:dyDescent="0.15">
      <c r="A418" t="s">
        <v>72</v>
      </c>
      <c r="B418" t="s">
        <v>4649</v>
      </c>
      <c r="C418" t="s">
        <v>74</v>
      </c>
      <c r="D418" t="s">
        <v>74</v>
      </c>
      <c r="E418" t="s">
        <v>74</v>
      </c>
      <c r="F418" t="s">
        <v>4649</v>
      </c>
      <c r="G418" t="s">
        <v>74</v>
      </c>
      <c r="H418" t="s">
        <v>74</v>
      </c>
      <c r="I418" t="s">
        <v>4650</v>
      </c>
      <c r="J418" t="s">
        <v>176</v>
      </c>
      <c r="K418" t="s">
        <v>74</v>
      </c>
      <c r="L418" t="s">
        <v>74</v>
      </c>
      <c r="M418" t="s">
        <v>77</v>
      </c>
      <c r="N418" t="s">
        <v>1491</v>
      </c>
      <c r="O418" t="s">
        <v>74</v>
      </c>
      <c r="P418" t="s">
        <v>74</v>
      </c>
      <c r="Q418" t="s">
        <v>74</v>
      </c>
      <c r="R418" t="s">
        <v>74</v>
      </c>
      <c r="S418" t="s">
        <v>74</v>
      </c>
      <c r="T418" t="s">
        <v>74</v>
      </c>
      <c r="U418" t="s">
        <v>74</v>
      </c>
      <c r="V418" t="s">
        <v>74</v>
      </c>
      <c r="W418" t="s">
        <v>74</v>
      </c>
      <c r="X418" t="s">
        <v>74</v>
      </c>
      <c r="Y418" t="s">
        <v>74</v>
      </c>
      <c r="Z418" t="s">
        <v>74</v>
      </c>
      <c r="AA418" t="s">
        <v>74</v>
      </c>
      <c r="AB418" t="s">
        <v>74</v>
      </c>
      <c r="AC418" t="s">
        <v>74</v>
      </c>
      <c r="AD418" t="s">
        <v>74</v>
      </c>
      <c r="AE418" t="s">
        <v>74</v>
      </c>
      <c r="AF418" t="s">
        <v>74</v>
      </c>
      <c r="AG418">
        <v>1</v>
      </c>
      <c r="AH418">
        <v>0</v>
      </c>
      <c r="AI418">
        <v>0</v>
      </c>
      <c r="AJ418">
        <v>0</v>
      </c>
      <c r="AK418">
        <v>0</v>
      </c>
      <c r="AL418" t="s">
        <v>178</v>
      </c>
      <c r="AM418" t="s">
        <v>179</v>
      </c>
      <c r="AN418" t="s">
        <v>180</v>
      </c>
      <c r="AO418" t="s">
        <v>181</v>
      </c>
      <c r="AP418" t="s">
        <v>74</v>
      </c>
      <c r="AQ418" t="s">
        <v>74</v>
      </c>
      <c r="AR418" t="s">
        <v>182</v>
      </c>
      <c r="AS418" t="s">
        <v>183</v>
      </c>
      <c r="AT418" t="s">
        <v>4651</v>
      </c>
      <c r="AU418">
        <v>1991</v>
      </c>
      <c r="AV418">
        <v>129</v>
      </c>
      <c r="AW418">
        <v>1751</v>
      </c>
      <c r="AX418" t="s">
        <v>74</v>
      </c>
      <c r="AY418" t="s">
        <v>74</v>
      </c>
      <c r="AZ418" t="s">
        <v>74</v>
      </c>
      <c r="BA418" t="s">
        <v>74</v>
      </c>
      <c r="BB418">
        <v>73</v>
      </c>
      <c r="BC418">
        <v>73</v>
      </c>
      <c r="BD418" t="s">
        <v>74</v>
      </c>
      <c r="BE418" t="s">
        <v>74</v>
      </c>
      <c r="BF418" t="s">
        <v>74</v>
      </c>
      <c r="BG418" t="s">
        <v>74</v>
      </c>
      <c r="BH418" t="s">
        <v>74</v>
      </c>
      <c r="BI418">
        <v>1</v>
      </c>
      <c r="BJ418" t="s">
        <v>117</v>
      </c>
      <c r="BK418" t="s">
        <v>97</v>
      </c>
      <c r="BL418" t="s">
        <v>118</v>
      </c>
      <c r="BM418" t="s">
        <v>4652</v>
      </c>
      <c r="BN418" t="s">
        <v>74</v>
      </c>
      <c r="BO418" t="s">
        <v>74</v>
      </c>
      <c r="BP418" t="s">
        <v>74</v>
      </c>
      <c r="BQ418" t="s">
        <v>74</v>
      </c>
      <c r="BR418" t="s">
        <v>100</v>
      </c>
      <c r="BS418" t="s">
        <v>4653</v>
      </c>
      <c r="BT418" t="str">
        <f>HYPERLINK("https%3A%2F%2Fwww.webofscience.com%2Fwos%2Fwoscc%2Ffull-record%2FWOS:A1991ET27500039","View Full Record in Web of Science")</f>
        <v>View Full Record in Web of Science</v>
      </c>
    </row>
    <row r="419" spans="1:72" x14ac:dyDescent="0.15">
      <c r="A419" t="s">
        <v>72</v>
      </c>
      <c r="B419" t="s">
        <v>4654</v>
      </c>
      <c r="C419" t="s">
        <v>74</v>
      </c>
      <c r="D419" t="s">
        <v>74</v>
      </c>
      <c r="E419" t="s">
        <v>74</v>
      </c>
      <c r="F419" t="s">
        <v>4654</v>
      </c>
      <c r="G419" t="s">
        <v>74</v>
      </c>
      <c r="H419" t="s">
        <v>74</v>
      </c>
      <c r="I419" t="s">
        <v>4655</v>
      </c>
      <c r="J419" t="s">
        <v>104</v>
      </c>
      <c r="K419" t="s">
        <v>74</v>
      </c>
      <c r="L419" t="s">
        <v>74</v>
      </c>
      <c r="M419" t="s">
        <v>77</v>
      </c>
      <c r="N419" t="s">
        <v>1491</v>
      </c>
      <c r="O419" t="s">
        <v>74</v>
      </c>
      <c r="P419" t="s">
        <v>74</v>
      </c>
      <c r="Q419" t="s">
        <v>74</v>
      </c>
      <c r="R419" t="s">
        <v>74</v>
      </c>
      <c r="S419" t="s">
        <v>74</v>
      </c>
      <c r="T419" t="s">
        <v>74</v>
      </c>
      <c r="U419" t="s">
        <v>74</v>
      </c>
      <c r="V419" t="s">
        <v>74</v>
      </c>
      <c r="W419" t="s">
        <v>4656</v>
      </c>
      <c r="X419" t="s">
        <v>4657</v>
      </c>
      <c r="Y419" t="s">
        <v>4658</v>
      </c>
      <c r="Z419" t="s">
        <v>74</v>
      </c>
      <c r="AA419" t="s">
        <v>74</v>
      </c>
      <c r="AB419" t="s">
        <v>4659</v>
      </c>
      <c r="AC419" t="s">
        <v>74</v>
      </c>
      <c r="AD419" t="s">
        <v>74</v>
      </c>
      <c r="AE419" t="s">
        <v>74</v>
      </c>
      <c r="AF419" t="s">
        <v>74</v>
      </c>
      <c r="AG419">
        <v>5</v>
      </c>
      <c r="AH419">
        <v>92</v>
      </c>
      <c r="AI419">
        <v>99</v>
      </c>
      <c r="AJ419">
        <v>0</v>
      </c>
      <c r="AK419">
        <v>8</v>
      </c>
      <c r="AL419" t="s">
        <v>110</v>
      </c>
      <c r="AM419" t="s">
        <v>111</v>
      </c>
      <c r="AN419" t="s">
        <v>112</v>
      </c>
      <c r="AO419" t="s">
        <v>113</v>
      </c>
      <c r="AP419" t="s">
        <v>74</v>
      </c>
      <c r="AQ419" t="s">
        <v>74</v>
      </c>
      <c r="AR419" t="s">
        <v>104</v>
      </c>
      <c r="AS419" t="s">
        <v>114</v>
      </c>
      <c r="AT419" t="s">
        <v>4660</v>
      </c>
      <c r="AU419">
        <v>1991</v>
      </c>
      <c r="AV419">
        <v>349</v>
      </c>
      <c r="AW419">
        <v>6305</v>
      </c>
      <c r="AX419" t="s">
        <v>74</v>
      </c>
      <c r="AY419" t="s">
        <v>74</v>
      </c>
      <c r="AZ419" t="s">
        <v>74</v>
      </c>
      <c r="BA419" t="s">
        <v>74</v>
      </c>
      <c r="BB419">
        <v>110</v>
      </c>
      <c r="BC419">
        <v>110</v>
      </c>
      <c r="BD419" t="s">
        <v>74</v>
      </c>
      <c r="BE419" t="s">
        <v>4661</v>
      </c>
      <c r="BF419" t="str">
        <f>HYPERLINK("http://dx.doi.org/10.1038/349110a0","http://dx.doi.org/10.1038/349110a0")</f>
        <v>http://dx.doi.org/10.1038/349110a0</v>
      </c>
      <c r="BG419" t="s">
        <v>74</v>
      </c>
      <c r="BH419" t="s">
        <v>74</v>
      </c>
      <c r="BI419">
        <v>1</v>
      </c>
      <c r="BJ419" t="s">
        <v>117</v>
      </c>
      <c r="BK419" t="s">
        <v>97</v>
      </c>
      <c r="BL419" t="s">
        <v>118</v>
      </c>
      <c r="BM419" t="s">
        <v>4662</v>
      </c>
      <c r="BN419" t="s">
        <v>74</v>
      </c>
      <c r="BO419" t="s">
        <v>147</v>
      </c>
      <c r="BP419" t="s">
        <v>74</v>
      </c>
      <c r="BQ419" t="s">
        <v>74</v>
      </c>
      <c r="BR419" t="s">
        <v>100</v>
      </c>
      <c r="BS419" t="s">
        <v>4663</v>
      </c>
      <c r="BT419" t="str">
        <f>HYPERLINK("https%3A%2F%2Fwww.webofscience.com%2Fwos%2Fwoscc%2Ffull-record%2FWOS:A1991ER41800036","View Full Record in Web of Science")</f>
        <v>View Full Record in Web of Science</v>
      </c>
    </row>
    <row r="420" spans="1:72" x14ac:dyDescent="0.15">
      <c r="A420" t="s">
        <v>72</v>
      </c>
      <c r="B420" t="s">
        <v>4664</v>
      </c>
      <c r="C420" t="s">
        <v>74</v>
      </c>
      <c r="D420" t="s">
        <v>74</v>
      </c>
      <c r="E420" t="s">
        <v>74</v>
      </c>
      <c r="F420" t="s">
        <v>4664</v>
      </c>
      <c r="G420" t="s">
        <v>74</v>
      </c>
      <c r="H420" t="s">
        <v>74</v>
      </c>
      <c r="I420" t="s">
        <v>4665</v>
      </c>
      <c r="J420" t="s">
        <v>104</v>
      </c>
      <c r="K420" t="s">
        <v>74</v>
      </c>
      <c r="L420" t="s">
        <v>74</v>
      </c>
      <c r="M420" t="s">
        <v>77</v>
      </c>
      <c r="N420" t="s">
        <v>78</v>
      </c>
      <c r="O420" t="s">
        <v>74</v>
      </c>
      <c r="P420" t="s">
        <v>74</v>
      </c>
      <c r="Q420" t="s">
        <v>74</v>
      </c>
      <c r="R420" t="s">
        <v>74</v>
      </c>
      <c r="S420" t="s">
        <v>74</v>
      </c>
      <c r="T420" t="s">
        <v>74</v>
      </c>
      <c r="U420" t="s">
        <v>4666</v>
      </c>
      <c r="V420" t="s">
        <v>4667</v>
      </c>
      <c r="W420" t="s">
        <v>4668</v>
      </c>
      <c r="X420" t="s">
        <v>4669</v>
      </c>
      <c r="Y420" t="s">
        <v>4670</v>
      </c>
      <c r="Z420" t="s">
        <v>74</v>
      </c>
      <c r="AA420" t="s">
        <v>4671</v>
      </c>
      <c r="AB420" t="s">
        <v>4672</v>
      </c>
      <c r="AC420" t="s">
        <v>74</v>
      </c>
      <c r="AD420" t="s">
        <v>74</v>
      </c>
      <c r="AE420" t="s">
        <v>74</v>
      </c>
      <c r="AF420" t="s">
        <v>74</v>
      </c>
      <c r="AG420">
        <v>47</v>
      </c>
      <c r="AH420">
        <v>358</v>
      </c>
      <c r="AI420">
        <v>403</v>
      </c>
      <c r="AJ420">
        <v>3</v>
      </c>
      <c r="AK420">
        <v>40</v>
      </c>
      <c r="AL420" t="s">
        <v>2584</v>
      </c>
      <c r="AM420" t="s">
        <v>111</v>
      </c>
      <c r="AN420" t="s">
        <v>2585</v>
      </c>
      <c r="AO420" t="s">
        <v>113</v>
      </c>
      <c r="AP420" t="s">
        <v>1911</v>
      </c>
      <c r="AQ420" t="s">
        <v>74</v>
      </c>
      <c r="AR420" t="s">
        <v>104</v>
      </c>
      <c r="AS420" t="s">
        <v>114</v>
      </c>
      <c r="AT420" t="s">
        <v>4660</v>
      </c>
      <c r="AU420">
        <v>1991</v>
      </c>
      <c r="AV420">
        <v>349</v>
      </c>
      <c r="AW420">
        <v>6305</v>
      </c>
      <c r="AX420" t="s">
        <v>74</v>
      </c>
      <c r="AY420" t="s">
        <v>74</v>
      </c>
      <c r="AZ420" t="s">
        <v>74</v>
      </c>
      <c r="BA420" t="s">
        <v>74</v>
      </c>
      <c r="BB420">
        <v>127</v>
      </c>
      <c r="BC420">
        <v>131</v>
      </c>
      <c r="BD420" t="s">
        <v>74</v>
      </c>
      <c r="BE420" t="s">
        <v>4673</v>
      </c>
      <c r="BF420" t="str">
        <f>HYPERLINK("http://dx.doi.org/10.1038/349127a0","http://dx.doi.org/10.1038/349127a0")</f>
        <v>http://dx.doi.org/10.1038/349127a0</v>
      </c>
      <c r="BG420" t="s">
        <v>74</v>
      </c>
      <c r="BH420" t="s">
        <v>74</v>
      </c>
      <c r="BI420">
        <v>5</v>
      </c>
      <c r="BJ420" t="s">
        <v>117</v>
      </c>
      <c r="BK420" t="s">
        <v>97</v>
      </c>
      <c r="BL420" t="s">
        <v>118</v>
      </c>
      <c r="BM420" t="s">
        <v>4662</v>
      </c>
      <c r="BN420" t="s">
        <v>74</v>
      </c>
      <c r="BO420" t="s">
        <v>74</v>
      </c>
      <c r="BP420" t="s">
        <v>74</v>
      </c>
      <c r="BQ420" t="s">
        <v>74</v>
      </c>
      <c r="BR420" t="s">
        <v>100</v>
      </c>
      <c r="BS420" t="s">
        <v>4674</v>
      </c>
      <c r="BT420" t="str">
        <f>HYPERLINK("https%3A%2F%2Fwww.webofscience.com%2Fwos%2Fwoscc%2Ffull-record%2FWOS:A1991ER41800048","View Full Record in Web of Science")</f>
        <v>View Full Record in Web of Science</v>
      </c>
    </row>
    <row r="421" spans="1:72" x14ac:dyDescent="0.15">
      <c r="A421" t="s">
        <v>72</v>
      </c>
      <c r="B421" t="s">
        <v>4675</v>
      </c>
      <c r="C421" t="s">
        <v>74</v>
      </c>
      <c r="D421" t="s">
        <v>74</v>
      </c>
      <c r="E421" t="s">
        <v>74</v>
      </c>
      <c r="F421" t="s">
        <v>4675</v>
      </c>
      <c r="G421" t="s">
        <v>74</v>
      </c>
      <c r="H421" t="s">
        <v>74</v>
      </c>
      <c r="I421" t="s">
        <v>4676</v>
      </c>
      <c r="J421" t="s">
        <v>4677</v>
      </c>
      <c r="K421" t="s">
        <v>74</v>
      </c>
      <c r="L421" t="s">
        <v>74</v>
      </c>
      <c r="M421" t="s">
        <v>77</v>
      </c>
      <c r="N421" t="s">
        <v>334</v>
      </c>
      <c r="O421" t="s">
        <v>74</v>
      </c>
      <c r="P421" t="s">
        <v>74</v>
      </c>
      <c r="Q421" t="s">
        <v>74</v>
      </c>
      <c r="R421" t="s">
        <v>74</v>
      </c>
      <c r="S421" t="s">
        <v>74</v>
      </c>
      <c r="T421" t="s">
        <v>74</v>
      </c>
      <c r="U421" t="s">
        <v>74</v>
      </c>
      <c r="V421" t="s">
        <v>74</v>
      </c>
      <c r="W421" t="s">
        <v>74</v>
      </c>
      <c r="X421" t="s">
        <v>74</v>
      </c>
      <c r="Y421" t="s">
        <v>74</v>
      </c>
      <c r="Z421" t="s">
        <v>74</v>
      </c>
      <c r="AA421" t="s">
        <v>74</v>
      </c>
      <c r="AB421" t="s">
        <v>74</v>
      </c>
      <c r="AC421" t="s">
        <v>74</v>
      </c>
      <c r="AD421" t="s">
        <v>74</v>
      </c>
      <c r="AE421" t="s">
        <v>74</v>
      </c>
      <c r="AF421" t="s">
        <v>74</v>
      </c>
      <c r="AG421">
        <v>2</v>
      </c>
      <c r="AH421">
        <v>7</v>
      </c>
      <c r="AI421">
        <v>7</v>
      </c>
      <c r="AJ421">
        <v>0</v>
      </c>
      <c r="AK421">
        <v>0</v>
      </c>
      <c r="AL421" t="s">
        <v>195</v>
      </c>
      <c r="AM421" t="s">
        <v>87</v>
      </c>
      <c r="AN421" t="s">
        <v>196</v>
      </c>
      <c r="AO421" t="s">
        <v>4678</v>
      </c>
      <c r="AP421" t="s">
        <v>74</v>
      </c>
      <c r="AQ421" t="s">
        <v>74</v>
      </c>
      <c r="AR421" t="s">
        <v>4679</v>
      </c>
      <c r="AS421" t="s">
        <v>4680</v>
      </c>
      <c r="AT421" t="s">
        <v>4681</v>
      </c>
      <c r="AU421">
        <v>1991</v>
      </c>
      <c r="AV421">
        <v>69</v>
      </c>
      <c r="AW421">
        <v>1</v>
      </c>
      <c r="AX421" t="s">
        <v>74</v>
      </c>
      <c r="AY421" t="s">
        <v>74</v>
      </c>
      <c r="AZ421" t="s">
        <v>74</v>
      </c>
      <c r="BA421" t="s">
        <v>74</v>
      </c>
      <c r="BB421">
        <v>7</v>
      </c>
      <c r="BC421">
        <v>7</v>
      </c>
      <c r="BD421" t="s">
        <v>74</v>
      </c>
      <c r="BE421" t="s">
        <v>4682</v>
      </c>
      <c r="BF421" t="str">
        <f>HYPERLINK("http://dx.doi.org/10.1021/cen-v069n039.p007a","http://dx.doi.org/10.1021/cen-v069n039.p007a")</f>
        <v>http://dx.doi.org/10.1021/cen-v069n039.p007a</v>
      </c>
      <c r="BG421" t="s">
        <v>74</v>
      </c>
      <c r="BH421" t="s">
        <v>74</v>
      </c>
      <c r="BI421">
        <v>1</v>
      </c>
      <c r="BJ421" t="s">
        <v>4683</v>
      </c>
      <c r="BK421" t="s">
        <v>97</v>
      </c>
      <c r="BL421" t="s">
        <v>4684</v>
      </c>
      <c r="BM421" t="s">
        <v>4685</v>
      </c>
      <c r="BN421" t="s">
        <v>74</v>
      </c>
      <c r="BO421" t="s">
        <v>74</v>
      </c>
      <c r="BP421" t="s">
        <v>74</v>
      </c>
      <c r="BQ421" t="s">
        <v>74</v>
      </c>
      <c r="BR421" t="s">
        <v>100</v>
      </c>
      <c r="BS421" t="s">
        <v>4686</v>
      </c>
      <c r="BT421" t="str">
        <f>HYPERLINK("https%3A%2F%2Fwww.webofscience.com%2Fwos%2Fwoscc%2Ffull-record%2FWOS:A1991EQ85800008","View Full Record in Web of Science")</f>
        <v>View Full Record in Web of Science</v>
      </c>
    </row>
    <row r="422" spans="1:72" x14ac:dyDescent="0.15">
      <c r="A422" t="s">
        <v>72</v>
      </c>
      <c r="B422" t="s">
        <v>4687</v>
      </c>
      <c r="C422" t="s">
        <v>74</v>
      </c>
      <c r="D422" t="s">
        <v>74</v>
      </c>
      <c r="E422" t="s">
        <v>74</v>
      </c>
      <c r="F422" t="s">
        <v>4687</v>
      </c>
      <c r="G422" t="s">
        <v>74</v>
      </c>
      <c r="H422" t="s">
        <v>74</v>
      </c>
      <c r="I422" t="s">
        <v>4688</v>
      </c>
      <c r="J422" t="s">
        <v>1477</v>
      </c>
      <c r="K422" t="s">
        <v>74</v>
      </c>
      <c r="L422" t="s">
        <v>74</v>
      </c>
      <c r="M422" t="s">
        <v>77</v>
      </c>
      <c r="N422" t="s">
        <v>78</v>
      </c>
      <c r="O422" t="s">
        <v>74</v>
      </c>
      <c r="P422" t="s">
        <v>74</v>
      </c>
      <c r="Q422" t="s">
        <v>74</v>
      </c>
      <c r="R422" t="s">
        <v>74</v>
      </c>
      <c r="S422" t="s">
        <v>74</v>
      </c>
      <c r="T422" t="s">
        <v>74</v>
      </c>
      <c r="U422" t="s">
        <v>4689</v>
      </c>
      <c r="V422" t="s">
        <v>4690</v>
      </c>
      <c r="W422" t="s">
        <v>4691</v>
      </c>
      <c r="X422" t="s">
        <v>4692</v>
      </c>
      <c r="Y422" t="s">
        <v>4693</v>
      </c>
      <c r="Z422" t="s">
        <v>74</v>
      </c>
      <c r="AA422" t="s">
        <v>4694</v>
      </c>
      <c r="AB422" t="s">
        <v>4695</v>
      </c>
      <c r="AC422" t="s">
        <v>74</v>
      </c>
      <c r="AD422" t="s">
        <v>74</v>
      </c>
      <c r="AE422" t="s">
        <v>74</v>
      </c>
      <c r="AF422" t="s">
        <v>74</v>
      </c>
      <c r="AG422">
        <v>52</v>
      </c>
      <c r="AH422">
        <v>369</v>
      </c>
      <c r="AI422">
        <v>402</v>
      </c>
      <c r="AJ422">
        <v>8</v>
      </c>
      <c r="AK422">
        <v>90</v>
      </c>
      <c r="AL422" t="s">
        <v>1481</v>
      </c>
      <c r="AM422" t="s">
        <v>87</v>
      </c>
      <c r="AN422" t="s">
        <v>1482</v>
      </c>
      <c r="AO422" t="s">
        <v>1483</v>
      </c>
      <c r="AP422" t="s">
        <v>74</v>
      </c>
      <c r="AQ422" t="s">
        <v>74</v>
      </c>
      <c r="AR422" t="s">
        <v>1477</v>
      </c>
      <c r="AS422" t="s">
        <v>1484</v>
      </c>
      <c r="AT422" t="s">
        <v>4696</v>
      </c>
      <c r="AU422">
        <v>1991</v>
      </c>
      <c r="AV422">
        <v>251</v>
      </c>
      <c r="AW422">
        <v>4989</v>
      </c>
      <c r="AX422" t="s">
        <v>74</v>
      </c>
      <c r="AY422" t="s">
        <v>74</v>
      </c>
      <c r="AZ422" t="s">
        <v>74</v>
      </c>
      <c r="BA422" t="s">
        <v>74</v>
      </c>
      <c r="BB422">
        <v>39</v>
      </c>
      <c r="BC422">
        <v>46</v>
      </c>
      <c r="BD422" t="s">
        <v>74</v>
      </c>
      <c r="BE422" t="s">
        <v>4697</v>
      </c>
      <c r="BF422" t="str">
        <f>HYPERLINK("http://dx.doi.org/10.1126/science.251.4989.39","http://dx.doi.org/10.1126/science.251.4989.39")</f>
        <v>http://dx.doi.org/10.1126/science.251.4989.39</v>
      </c>
      <c r="BG422" t="s">
        <v>74</v>
      </c>
      <c r="BH422" t="s">
        <v>74</v>
      </c>
      <c r="BI422">
        <v>8</v>
      </c>
      <c r="BJ422" t="s">
        <v>117</v>
      </c>
      <c r="BK422" t="s">
        <v>97</v>
      </c>
      <c r="BL422" t="s">
        <v>118</v>
      </c>
      <c r="BM422" t="s">
        <v>4698</v>
      </c>
      <c r="BN422">
        <v>17778601</v>
      </c>
      <c r="BO422" t="s">
        <v>74</v>
      </c>
      <c r="BP422" t="s">
        <v>74</v>
      </c>
      <c r="BQ422" t="s">
        <v>74</v>
      </c>
      <c r="BR422" t="s">
        <v>100</v>
      </c>
      <c r="BS422" t="s">
        <v>4699</v>
      </c>
      <c r="BT422" t="str">
        <f>HYPERLINK("https%3A%2F%2Fwww.webofscience.com%2Fwos%2Fwoscc%2Ffull-record%2FWOS:A1991EQ60300023","View Full Record in Web of Science")</f>
        <v>View Full Record in Web of Science</v>
      </c>
    </row>
    <row r="423" spans="1:72" x14ac:dyDescent="0.15">
      <c r="A423" t="s">
        <v>72</v>
      </c>
      <c r="B423" t="s">
        <v>4700</v>
      </c>
      <c r="C423" t="s">
        <v>74</v>
      </c>
      <c r="D423" t="s">
        <v>74</v>
      </c>
      <c r="E423" t="s">
        <v>74</v>
      </c>
      <c r="F423" t="s">
        <v>4700</v>
      </c>
      <c r="G423" t="s">
        <v>74</v>
      </c>
      <c r="H423" t="s">
        <v>74</v>
      </c>
      <c r="I423" t="s">
        <v>4701</v>
      </c>
      <c r="J423" t="s">
        <v>1477</v>
      </c>
      <c r="K423" t="s">
        <v>74</v>
      </c>
      <c r="L423" t="s">
        <v>74</v>
      </c>
      <c r="M423" t="s">
        <v>77</v>
      </c>
      <c r="N423" t="s">
        <v>78</v>
      </c>
      <c r="O423" t="s">
        <v>74</v>
      </c>
      <c r="P423" t="s">
        <v>74</v>
      </c>
      <c r="Q423" t="s">
        <v>74</v>
      </c>
      <c r="R423" t="s">
        <v>74</v>
      </c>
      <c r="S423" t="s">
        <v>74</v>
      </c>
      <c r="T423" t="s">
        <v>74</v>
      </c>
      <c r="U423" t="s">
        <v>4702</v>
      </c>
      <c r="V423" t="s">
        <v>4703</v>
      </c>
      <c r="W423" t="s">
        <v>4704</v>
      </c>
      <c r="X423" t="s">
        <v>4705</v>
      </c>
      <c r="Y423" t="s">
        <v>4706</v>
      </c>
      <c r="Z423" t="s">
        <v>74</v>
      </c>
      <c r="AA423" t="s">
        <v>74</v>
      </c>
      <c r="AB423" t="s">
        <v>74</v>
      </c>
      <c r="AC423" t="s">
        <v>74</v>
      </c>
      <c r="AD423" t="s">
        <v>74</v>
      </c>
      <c r="AE423" t="s">
        <v>74</v>
      </c>
      <c r="AF423" t="s">
        <v>74</v>
      </c>
      <c r="AG423">
        <v>62</v>
      </c>
      <c r="AH423">
        <v>238</v>
      </c>
      <c r="AI423">
        <v>250</v>
      </c>
      <c r="AJ423">
        <v>5</v>
      </c>
      <c r="AK423">
        <v>38</v>
      </c>
      <c r="AL423" t="s">
        <v>1481</v>
      </c>
      <c r="AM423" t="s">
        <v>87</v>
      </c>
      <c r="AN423" t="s">
        <v>1482</v>
      </c>
      <c r="AO423" t="s">
        <v>1483</v>
      </c>
      <c r="AP423" t="s">
        <v>74</v>
      </c>
      <c r="AQ423" t="s">
        <v>74</v>
      </c>
      <c r="AR423" t="s">
        <v>1477</v>
      </c>
      <c r="AS423" t="s">
        <v>1484</v>
      </c>
      <c r="AT423" t="s">
        <v>4696</v>
      </c>
      <c r="AU423">
        <v>1991</v>
      </c>
      <c r="AV423">
        <v>251</v>
      </c>
      <c r="AW423">
        <v>4989</v>
      </c>
      <c r="AX423" t="s">
        <v>74</v>
      </c>
      <c r="AY423" t="s">
        <v>74</v>
      </c>
      <c r="AZ423" t="s">
        <v>74</v>
      </c>
      <c r="BA423" t="s">
        <v>74</v>
      </c>
      <c r="BB423">
        <v>46</v>
      </c>
      <c r="BC423">
        <v>52</v>
      </c>
      <c r="BD423" t="s">
        <v>74</v>
      </c>
      <c r="BE423" t="s">
        <v>4707</v>
      </c>
      <c r="BF423" t="str">
        <f>HYPERLINK("http://dx.doi.org/10.1126/science.251.4989.46","http://dx.doi.org/10.1126/science.251.4989.46")</f>
        <v>http://dx.doi.org/10.1126/science.251.4989.46</v>
      </c>
      <c r="BG423" t="s">
        <v>74</v>
      </c>
      <c r="BH423" t="s">
        <v>74</v>
      </c>
      <c r="BI423">
        <v>7</v>
      </c>
      <c r="BJ423" t="s">
        <v>117</v>
      </c>
      <c r="BK423" t="s">
        <v>97</v>
      </c>
      <c r="BL423" t="s">
        <v>118</v>
      </c>
      <c r="BM423" t="s">
        <v>4698</v>
      </c>
      <c r="BN423">
        <v>17778602</v>
      </c>
      <c r="BO423" t="s">
        <v>74</v>
      </c>
      <c r="BP423" t="s">
        <v>74</v>
      </c>
      <c r="BQ423" t="s">
        <v>74</v>
      </c>
      <c r="BR423" t="s">
        <v>100</v>
      </c>
      <c r="BS423" t="s">
        <v>4708</v>
      </c>
      <c r="BT423" t="str">
        <f>HYPERLINK("https%3A%2F%2Fwww.webofscience.com%2Fwos%2Fwoscc%2Ffull-record%2FWOS:A1991EQ60300024","View Full Record in Web of Science")</f>
        <v>View Full Record in Web of Science</v>
      </c>
    </row>
    <row r="424" spans="1:72" x14ac:dyDescent="0.15">
      <c r="A424" t="s">
        <v>4709</v>
      </c>
      <c r="B424" t="s">
        <v>4710</v>
      </c>
      <c r="C424" t="s">
        <v>74</v>
      </c>
      <c r="D424" t="s">
        <v>74</v>
      </c>
      <c r="E424" t="s">
        <v>4711</v>
      </c>
      <c r="F424" t="s">
        <v>4710</v>
      </c>
      <c r="G424" t="s">
        <v>74</v>
      </c>
      <c r="H424" t="s">
        <v>74</v>
      </c>
      <c r="I424" t="s">
        <v>4712</v>
      </c>
      <c r="J424" t="s">
        <v>4713</v>
      </c>
      <c r="K424" t="s">
        <v>74</v>
      </c>
      <c r="L424" t="s">
        <v>74</v>
      </c>
      <c r="M424" t="s">
        <v>77</v>
      </c>
      <c r="N424" t="s">
        <v>4714</v>
      </c>
      <c r="O424" t="s">
        <v>4715</v>
      </c>
      <c r="P424" t="s">
        <v>4716</v>
      </c>
      <c r="Q424" t="s">
        <v>4717</v>
      </c>
      <c r="R424" t="s">
        <v>74</v>
      </c>
      <c r="S424" t="s">
        <v>74</v>
      </c>
      <c r="T424" t="s">
        <v>74</v>
      </c>
      <c r="U424" t="s">
        <v>74</v>
      </c>
      <c r="V424" t="s">
        <v>74</v>
      </c>
      <c r="W424" t="s">
        <v>74</v>
      </c>
      <c r="X424" t="s">
        <v>74</v>
      </c>
      <c r="Y424" t="s">
        <v>74</v>
      </c>
      <c r="Z424" t="s">
        <v>74</v>
      </c>
      <c r="AA424" t="s">
        <v>4718</v>
      </c>
      <c r="AB424" t="s">
        <v>4719</v>
      </c>
      <c r="AC424" t="s">
        <v>74</v>
      </c>
      <c r="AD424" t="s">
        <v>74</v>
      </c>
      <c r="AE424" t="s">
        <v>74</v>
      </c>
      <c r="AF424" t="s">
        <v>74</v>
      </c>
      <c r="AG424">
        <v>0</v>
      </c>
      <c r="AH424">
        <v>0</v>
      </c>
      <c r="AI424">
        <v>0</v>
      </c>
      <c r="AJ424">
        <v>0</v>
      </c>
      <c r="AK424">
        <v>0</v>
      </c>
      <c r="AL424" t="s">
        <v>4720</v>
      </c>
      <c r="AM424" t="s">
        <v>4721</v>
      </c>
      <c r="AN424" t="s">
        <v>4721</v>
      </c>
      <c r="AO424" t="s">
        <v>74</v>
      </c>
      <c r="AP424" t="s">
        <v>74</v>
      </c>
      <c r="AQ424" t="s">
        <v>4722</v>
      </c>
      <c r="AR424" t="s">
        <v>74</v>
      </c>
      <c r="AS424" t="s">
        <v>74</v>
      </c>
      <c r="AT424" t="s">
        <v>74</v>
      </c>
      <c r="AU424">
        <v>1991</v>
      </c>
      <c r="AV424" t="s">
        <v>74</v>
      </c>
      <c r="AW424" t="s">
        <v>74</v>
      </c>
      <c r="AX424" t="s">
        <v>74</v>
      </c>
      <c r="AY424" t="s">
        <v>74</v>
      </c>
      <c r="AZ424" t="s">
        <v>74</v>
      </c>
      <c r="BA424" t="s">
        <v>74</v>
      </c>
      <c r="BB424" t="s">
        <v>4723</v>
      </c>
      <c r="BC424" t="s">
        <v>4724</v>
      </c>
      <c r="BD424" t="s">
        <v>74</v>
      </c>
      <c r="BE424" t="s">
        <v>74</v>
      </c>
      <c r="BF424" t="s">
        <v>74</v>
      </c>
      <c r="BG424" t="s">
        <v>74</v>
      </c>
      <c r="BH424" t="s">
        <v>74</v>
      </c>
      <c r="BI424">
        <v>4</v>
      </c>
      <c r="BJ424" t="s">
        <v>4725</v>
      </c>
      <c r="BK424" t="s">
        <v>4726</v>
      </c>
      <c r="BL424" t="s">
        <v>4727</v>
      </c>
      <c r="BM424" t="s">
        <v>4728</v>
      </c>
      <c r="BN424" t="s">
        <v>74</v>
      </c>
      <c r="BO424" t="s">
        <v>74</v>
      </c>
      <c r="BP424" t="s">
        <v>74</v>
      </c>
      <c r="BQ424" t="s">
        <v>74</v>
      </c>
      <c r="BR424" t="s">
        <v>100</v>
      </c>
      <c r="BS424" t="s">
        <v>4729</v>
      </c>
      <c r="BT424" t="str">
        <f>HYPERLINK("https%3A%2F%2Fwww.webofscience.com%2Fwos%2Fwoscc%2Ffull-record%2FWOS:A1991BY11U00208","View Full Record in Web of Science")</f>
        <v>View Full Record in Web of Science</v>
      </c>
    </row>
    <row r="425" spans="1:72" x14ac:dyDescent="0.15">
      <c r="A425" t="s">
        <v>4709</v>
      </c>
      <c r="B425" t="s">
        <v>4730</v>
      </c>
      <c r="C425" t="s">
        <v>74</v>
      </c>
      <c r="D425" t="s">
        <v>74</v>
      </c>
      <c r="E425" t="s">
        <v>4711</v>
      </c>
      <c r="F425" t="s">
        <v>4730</v>
      </c>
      <c r="G425" t="s">
        <v>74</v>
      </c>
      <c r="H425" t="s">
        <v>74</v>
      </c>
      <c r="I425" t="s">
        <v>4731</v>
      </c>
      <c r="J425" t="s">
        <v>4713</v>
      </c>
      <c r="K425" t="s">
        <v>74</v>
      </c>
      <c r="L425" t="s">
        <v>74</v>
      </c>
      <c r="M425" t="s">
        <v>77</v>
      </c>
      <c r="N425" t="s">
        <v>4714</v>
      </c>
      <c r="O425" t="s">
        <v>4715</v>
      </c>
      <c r="P425" t="s">
        <v>4716</v>
      </c>
      <c r="Q425" t="s">
        <v>4717</v>
      </c>
      <c r="R425" t="s">
        <v>74</v>
      </c>
      <c r="S425" t="s">
        <v>74</v>
      </c>
      <c r="T425" t="s">
        <v>74</v>
      </c>
      <c r="U425" t="s">
        <v>74</v>
      </c>
      <c r="V425" t="s">
        <v>74</v>
      </c>
      <c r="W425" t="s">
        <v>74</v>
      </c>
      <c r="X425" t="s">
        <v>74</v>
      </c>
      <c r="Y425" t="s">
        <v>74</v>
      </c>
      <c r="Z425" t="s">
        <v>74</v>
      </c>
      <c r="AA425" t="s">
        <v>74</v>
      </c>
      <c r="AB425" t="s">
        <v>74</v>
      </c>
      <c r="AC425" t="s">
        <v>74</v>
      </c>
      <c r="AD425" t="s">
        <v>74</v>
      </c>
      <c r="AE425" t="s">
        <v>74</v>
      </c>
      <c r="AF425" t="s">
        <v>74</v>
      </c>
      <c r="AG425">
        <v>0</v>
      </c>
      <c r="AH425">
        <v>0</v>
      </c>
      <c r="AI425">
        <v>0</v>
      </c>
      <c r="AJ425">
        <v>0</v>
      </c>
      <c r="AK425">
        <v>0</v>
      </c>
      <c r="AL425" t="s">
        <v>4720</v>
      </c>
      <c r="AM425" t="s">
        <v>4721</v>
      </c>
      <c r="AN425" t="s">
        <v>4721</v>
      </c>
      <c r="AO425" t="s">
        <v>74</v>
      </c>
      <c r="AP425" t="s">
        <v>74</v>
      </c>
      <c r="AQ425" t="s">
        <v>4722</v>
      </c>
      <c r="AR425" t="s">
        <v>74</v>
      </c>
      <c r="AS425" t="s">
        <v>74</v>
      </c>
      <c r="AT425" t="s">
        <v>74</v>
      </c>
      <c r="AU425">
        <v>1991</v>
      </c>
      <c r="AV425" t="s">
        <v>74</v>
      </c>
      <c r="AW425" t="s">
        <v>74</v>
      </c>
      <c r="AX425" t="s">
        <v>74</v>
      </c>
      <c r="AY425" t="s">
        <v>74</v>
      </c>
      <c r="AZ425" t="s">
        <v>74</v>
      </c>
      <c r="BA425" t="s">
        <v>74</v>
      </c>
      <c r="BB425" t="s">
        <v>4732</v>
      </c>
      <c r="BC425" t="s">
        <v>4733</v>
      </c>
      <c r="BD425" t="s">
        <v>74</v>
      </c>
      <c r="BE425" t="s">
        <v>74</v>
      </c>
      <c r="BF425" t="s">
        <v>74</v>
      </c>
      <c r="BG425" t="s">
        <v>74</v>
      </c>
      <c r="BH425" t="s">
        <v>74</v>
      </c>
      <c r="BI425">
        <v>4</v>
      </c>
      <c r="BJ425" t="s">
        <v>4725</v>
      </c>
      <c r="BK425" t="s">
        <v>4726</v>
      </c>
      <c r="BL425" t="s">
        <v>4727</v>
      </c>
      <c r="BM425" t="s">
        <v>4728</v>
      </c>
      <c r="BN425" t="s">
        <v>74</v>
      </c>
      <c r="BO425" t="s">
        <v>74</v>
      </c>
      <c r="BP425" t="s">
        <v>74</v>
      </c>
      <c r="BQ425" t="s">
        <v>74</v>
      </c>
      <c r="BR425" t="s">
        <v>100</v>
      </c>
      <c r="BS425" t="s">
        <v>4734</v>
      </c>
      <c r="BT425" t="str">
        <f>HYPERLINK("https%3A%2F%2Fwww.webofscience.com%2Fwos%2Fwoscc%2Ffull-record%2FWOS:A1991BY11U00726","View Full Record in Web of Science")</f>
        <v>View Full Record in Web of Science</v>
      </c>
    </row>
    <row r="426" spans="1:72" x14ac:dyDescent="0.15">
      <c r="A426" t="s">
        <v>72</v>
      </c>
      <c r="B426" t="s">
        <v>4735</v>
      </c>
      <c r="C426" t="s">
        <v>74</v>
      </c>
      <c r="D426" t="s">
        <v>74</v>
      </c>
      <c r="E426" t="s">
        <v>74</v>
      </c>
      <c r="F426" t="s">
        <v>4735</v>
      </c>
      <c r="G426" t="s">
        <v>74</v>
      </c>
      <c r="H426" t="s">
        <v>74</v>
      </c>
      <c r="I426" t="s">
        <v>4736</v>
      </c>
      <c r="J426" t="s">
        <v>4737</v>
      </c>
      <c r="K426" t="s">
        <v>74</v>
      </c>
      <c r="L426" t="s">
        <v>74</v>
      </c>
      <c r="M426" t="s">
        <v>77</v>
      </c>
      <c r="N426" t="s">
        <v>78</v>
      </c>
      <c r="O426" t="s">
        <v>74</v>
      </c>
      <c r="P426" t="s">
        <v>74</v>
      </c>
      <c r="Q426" t="s">
        <v>74</v>
      </c>
      <c r="R426" t="s">
        <v>74</v>
      </c>
      <c r="S426" t="s">
        <v>74</v>
      </c>
      <c r="T426" t="s">
        <v>74</v>
      </c>
      <c r="U426" t="s">
        <v>4738</v>
      </c>
      <c r="V426" t="s">
        <v>4739</v>
      </c>
      <c r="W426" t="s">
        <v>4740</v>
      </c>
      <c r="X426" t="s">
        <v>4741</v>
      </c>
      <c r="Y426" t="s">
        <v>4742</v>
      </c>
      <c r="Z426" t="s">
        <v>74</v>
      </c>
      <c r="AA426" t="s">
        <v>74</v>
      </c>
      <c r="AB426" t="s">
        <v>74</v>
      </c>
      <c r="AC426" t="s">
        <v>74</v>
      </c>
      <c r="AD426" t="s">
        <v>74</v>
      </c>
      <c r="AE426" t="s">
        <v>74</v>
      </c>
      <c r="AF426" t="s">
        <v>74</v>
      </c>
      <c r="AG426">
        <v>40</v>
      </c>
      <c r="AH426">
        <v>5</v>
      </c>
      <c r="AI426">
        <v>5</v>
      </c>
      <c r="AJ426">
        <v>1</v>
      </c>
      <c r="AK426">
        <v>4</v>
      </c>
      <c r="AL426" t="s">
        <v>195</v>
      </c>
      <c r="AM426" t="s">
        <v>87</v>
      </c>
      <c r="AN426" t="s">
        <v>4743</v>
      </c>
      <c r="AO426" t="s">
        <v>4744</v>
      </c>
      <c r="AP426" t="s">
        <v>4745</v>
      </c>
      <c r="AQ426" t="s">
        <v>74</v>
      </c>
      <c r="AR426" t="s">
        <v>4746</v>
      </c>
      <c r="AS426" t="s">
        <v>4747</v>
      </c>
      <c r="AT426" t="s">
        <v>74</v>
      </c>
      <c r="AU426">
        <v>1991</v>
      </c>
      <c r="AV426">
        <v>444</v>
      </c>
      <c r="AW426" t="s">
        <v>74</v>
      </c>
      <c r="AX426" t="s">
        <v>74</v>
      </c>
      <c r="AY426" t="s">
        <v>74</v>
      </c>
      <c r="AZ426" t="s">
        <v>74</v>
      </c>
      <c r="BA426" t="s">
        <v>74</v>
      </c>
      <c r="BB426">
        <v>139</v>
      </c>
      <c r="BC426">
        <v>148</v>
      </c>
      <c r="BD426" t="s">
        <v>74</v>
      </c>
      <c r="BE426" t="s">
        <v>74</v>
      </c>
      <c r="BF426" t="s">
        <v>74</v>
      </c>
      <c r="BG426" t="s">
        <v>74</v>
      </c>
      <c r="BH426" t="s">
        <v>74</v>
      </c>
      <c r="BI426">
        <v>10</v>
      </c>
      <c r="BJ426" t="s">
        <v>2432</v>
      </c>
      <c r="BK426" t="s">
        <v>97</v>
      </c>
      <c r="BL426" t="s">
        <v>203</v>
      </c>
      <c r="BM426" t="s">
        <v>4748</v>
      </c>
      <c r="BN426" t="s">
        <v>74</v>
      </c>
      <c r="BO426" t="s">
        <v>74</v>
      </c>
      <c r="BP426" t="s">
        <v>74</v>
      </c>
      <c r="BQ426" t="s">
        <v>74</v>
      </c>
      <c r="BR426" t="s">
        <v>100</v>
      </c>
      <c r="BS426" t="s">
        <v>4749</v>
      </c>
      <c r="BT426" t="str">
        <f>HYPERLINK("https%3A%2F%2Fwww.webofscience.com%2Fwos%2Fwoscc%2Ffull-record%2FWOS:A1991EV84900010","View Full Record in Web of Science")</f>
        <v>View Full Record in Web of Science</v>
      </c>
    </row>
    <row r="427" spans="1:72" x14ac:dyDescent="0.15">
      <c r="A427" t="s">
        <v>72</v>
      </c>
      <c r="B427" t="s">
        <v>4750</v>
      </c>
      <c r="C427" t="s">
        <v>74</v>
      </c>
      <c r="D427" t="s">
        <v>74</v>
      </c>
      <c r="E427" t="s">
        <v>74</v>
      </c>
      <c r="F427" t="s">
        <v>4750</v>
      </c>
      <c r="G427" t="s">
        <v>74</v>
      </c>
      <c r="H427" t="s">
        <v>74</v>
      </c>
      <c r="I427" t="s">
        <v>4751</v>
      </c>
      <c r="J427" t="s">
        <v>4752</v>
      </c>
      <c r="K427" t="s">
        <v>74</v>
      </c>
      <c r="L427" t="s">
        <v>74</v>
      </c>
      <c r="M427" t="s">
        <v>77</v>
      </c>
      <c r="N427" t="s">
        <v>401</v>
      </c>
      <c r="O427" t="s">
        <v>4753</v>
      </c>
      <c r="P427" t="s">
        <v>4754</v>
      </c>
      <c r="Q427" t="s">
        <v>4755</v>
      </c>
      <c r="R427" t="s">
        <v>74</v>
      </c>
      <c r="S427" t="s">
        <v>74</v>
      </c>
      <c r="T427" t="s">
        <v>74</v>
      </c>
      <c r="U427" t="s">
        <v>4756</v>
      </c>
      <c r="V427" t="s">
        <v>4757</v>
      </c>
      <c r="W427" t="s">
        <v>74</v>
      </c>
      <c r="X427" t="s">
        <v>74</v>
      </c>
      <c r="Y427" t="s">
        <v>4758</v>
      </c>
      <c r="Z427" t="s">
        <v>74</v>
      </c>
      <c r="AA427" t="s">
        <v>74</v>
      </c>
      <c r="AB427" t="s">
        <v>4759</v>
      </c>
      <c r="AC427" t="s">
        <v>74</v>
      </c>
      <c r="AD427" t="s">
        <v>74</v>
      </c>
      <c r="AE427" t="s">
        <v>74</v>
      </c>
      <c r="AF427" t="s">
        <v>74</v>
      </c>
      <c r="AG427">
        <v>18</v>
      </c>
      <c r="AH427">
        <v>2</v>
      </c>
      <c r="AI427">
        <v>2</v>
      </c>
      <c r="AJ427">
        <v>0</v>
      </c>
      <c r="AK427">
        <v>4</v>
      </c>
      <c r="AL427" t="s">
        <v>4752</v>
      </c>
      <c r="AM427" t="s">
        <v>4760</v>
      </c>
      <c r="AN427" t="s">
        <v>4761</v>
      </c>
      <c r="AO427" t="s">
        <v>4762</v>
      </c>
      <c r="AP427" t="s">
        <v>74</v>
      </c>
      <c r="AQ427" t="s">
        <v>74</v>
      </c>
      <c r="AR427" t="s">
        <v>4763</v>
      </c>
      <c r="AS427" t="s">
        <v>4764</v>
      </c>
      <c r="AT427" t="s">
        <v>74</v>
      </c>
      <c r="AU427">
        <v>1991</v>
      </c>
      <c r="AV427">
        <v>38</v>
      </c>
      <c r="AW427">
        <v>1</v>
      </c>
      <c r="AX427" t="s">
        <v>74</v>
      </c>
      <c r="AY427" t="s">
        <v>74</v>
      </c>
      <c r="AZ427" t="s">
        <v>74</v>
      </c>
      <c r="BA427" t="s">
        <v>74</v>
      </c>
      <c r="BB427">
        <v>79</v>
      </c>
      <c r="BC427">
        <v>85</v>
      </c>
      <c r="BD427" t="s">
        <v>74</v>
      </c>
      <c r="BE427" t="s">
        <v>74</v>
      </c>
      <c r="BF427" t="s">
        <v>74</v>
      </c>
      <c r="BG427" t="s">
        <v>74</v>
      </c>
      <c r="BH427" t="s">
        <v>74</v>
      </c>
      <c r="BI427">
        <v>7</v>
      </c>
      <c r="BJ427" t="s">
        <v>3436</v>
      </c>
      <c r="BK427" t="s">
        <v>417</v>
      </c>
      <c r="BL427" t="s">
        <v>3436</v>
      </c>
      <c r="BM427" t="s">
        <v>4765</v>
      </c>
      <c r="BN427">
        <v>1796712</v>
      </c>
      <c r="BO427" t="s">
        <v>74</v>
      </c>
      <c r="BP427" t="s">
        <v>74</v>
      </c>
      <c r="BQ427" t="s">
        <v>74</v>
      </c>
      <c r="BR427" t="s">
        <v>100</v>
      </c>
      <c r="BS427" t="s">
        <v>4766</v>
      </c>
      <c r="BT427" t="str">
        <f>HYPERLINK("https%3A%2F%2Fwww.webofscience.com%2Fwos%2Fwoscc%2Ffull-record%2FWOS:A1991HH13200012","View Full Record in Web of Science")</f>
        <v>View Full Record in Web of Science</v>
      </c>
    </row>
    <row r="428" spans="1:72" x14ac:dyDescent="0.15">
      <c r="A428" t="s">
        <v>4709</v>
      </c>
      <c r="B428" t="s">
        <v>4767</v>
      </c>
      <c r="C428" t="s">
        <v>74</v>
      </c>
      <c r="D428" t="s">
        <v>4768</v>
      </c>
      <c r="E428" t="s">
        <v>74</v>
      </c>
      <c r="F428" t="s">
        <v>4767</v>
      </c>
      <c r="G428" t="s">
        <v>74</v>
      </c>
      <c r="H428" t="s">
        <v>74</v>
      </c>
      <c r="I428" t="s">
        <v>4769</v>
      </c>
      <c r="J428" t="s">
        <v>4770</v>
      </c>
      <c r="K428" t="s">
        <v>74</v>
      </c>
      <c r="L428" t="s">
        <v>74</v>
      </c>
      <c r="M428" t="s">
        <v>77</v>
      </c>
      <c r="N428" t="s">
        <v>4714</v>
      </c>
      <c r="O428" t="s">
        <v>4771</v>
      </c>
      <c r="P428" t="s">
        <v>4772</v>
      </c>
      <c r="Q428" t="s">
        <v>4773</v>
      </c>
      <c r="R428" t="s">
        <v>74</v>
      </c>
      <c r="S428" t="s">
        <v>74</v>
      </c>
      <c r="T428" t="s">
        <v>74</v>
      </c>
      <c r="U428" t="s">
        <v>74</v>
      </c>
      <c r="V428" t="s">
        <v>74</v>
      </c>
      <c r="W428" t="s">
        <v>74</v>
      </c>
      <c r="X428" t="s">
        <v>74</v>
      </c>
      <c r="Y428" t="s">
        <v>74</v>
      </c>
      <c r="Z428" t="s">
        <v>74</v>
      </c>
      <c r="AA428" t="s">
        <v>74</v>
      </c>
      <c r="AB428" t="s">
        <v>74</v>
      </c>
      <c r="AC428" t="s">
        <v>74</v>
      </c>
      <c r="AD428" t="s">
        <v>74</v>
      </c>
      <c r="AE428" t="s">
        <v>74</v>
      </c>
      <c r="AF428" t="s">
        <v>74</v>
      </c>
      <c r="AG428">
        <v>0</v>
      </c>
      <c r="AH428">
        <v>0</v>
      </c>
      <c r="AI428">
        <v>0</v>
      </c>
      <c r="AJ428">
        <v>0</v>
      </c>
      <c r="AK428">
        <v>0</v>
      </c>
      <c r="AL428" t="s">
        <v>4774</v>
      </c>
      <c r="AM428" t="s">
        <v>4775</v>
      </c>
      <c r="AN428" t="s">
        <v>4775</v>
      </c>
      <c r="AO428" t="s">
        <v>74</v>
      </c>
      <c r="AP428" t="s">
        <v>74</v>
      </c>
      <c r="AQ428" t="s">
        <v>74</v>
      </c>
      <c r="AR428" t="s">
        <v>74</v>
      </c>
      <c r="AS428" t="s">
        <v>74</v>
      </c>
      <c r="AT428" t="s">
        <v>74</v>
      </c>
      <c r="AU428">
        <v>1991</v>
      </c>
      <c r="AV428" t="s">
        <v>74</v>
      </c>
      <c r="AW428" t="s">
        <v>74</v>
      </c>
      <c r="AX428" t="s">
        <v>74</v>
      </c>
      <c r="AY428" t="s">
        <v>74</v>
      </c>
      <c r="AZ428" t="s">
        <v>74</v>
      </c>
      <c r="BA428" t="s">
        <v>74</v>
      </c>
      <c r="BB428">
        <v>49</v>
      </c>
      <c r="BC428">
        <v>52</v>
      </c>
      <c r="BD428" t="s">
        <v>74</v>
      </c>
      <c r="BE428" t="s">
        <v>74</v>
      </c>
      <c r="BF428" t="s">
        <v>74</v>
      </c>
      <c r="BG428" t="s">
        <v>74</v>
      </c>
      <c r="BH428" t="s">
        <v>74</v>
      </c>
      <c r="BI428">
        <v>4</v>
      </c>
      <c r="BJ428" t="s">
        <v>4776</v>
      </c>
      <c r="BK428" t="s">
        <v>4726</v>
      </c>
      <c r="BL428" t="s">
        <v>4776</v>
      </c>
      <c r="BM428" t="s">
        <v>4777</v>
      </c>
      <c r="BN428" t="s">
        <v>74</v>
      </c>
      <c r="BO428" t="s">
        <v>74</v>
      </c>
      <c r="BP428" t="s">
        <v>74</v>
      </c>
      <c r="BQ428" t="s">
        <v>74</v>
      </c>
      <c r="BR428" t="s">
        <v>100</v>
      </c>
      <c r="BS428" t="s">
        <v>4778</v>
      </c>
      <c r="BT428" t="str">
        <f>HYPERLINK("https%3A%2F%2Fwww.webofscience.com%2Fwos%2Fwoscc%2Ffull-record%2FWOS:A1991BW20N00014","View Full Record in Web of Science")</f>
        <v>View Full Record in Web of Science</v>
      </c>
    </row>
    <row r="429" spans="1:72" x14ac:dyDescent="0.15">
      <c r="A429" t="s">
        <v>4709</v>
      </c>
      <c r="B429" t="s">
        <v>4779</v>
      </c>
      <c r="C429" t="s">
        <v>74</v>
      </c>
      <c r="D429" t="s">
        <v>4768</v>
      </c>
      <c r="E429" t="s">
        <v>74</v>
      </c>
      <c r="F429" t="s">
        <v>4779</v>
      </c>
      <c r="G429" t="s">
        <v>74</v>
      </c>
      <c r="H429" t="s">
        <v>74</v>
      </c>
      <c r="I429" t="s">
        <v>4780</v>
      </c>
      <c r="J429" t="s">
        <v>4770</v>
      </c>
      <c r="K429" t="s">
        <v>74</v>
      </c>
      <c r="L429" t="s">
        <v>74</v>
      </c>
      <c r="M429" t="s">
        <v>77</v>
      </c>
      <c r="N429" t="s">
        <v>4714</v>
      </c>
      <c r="O429" t="s">
        <v>4771</v>
      </c>
      <c r="P429" t="s">
        <v>4772</v>
      </c>
      <c r="Q429" t="s">
        <v>4773</v>
      </c>
      <c r="R429" t="s">
        <v>74</v>
      </c>
      <c r="S429" t="s">
        <v>74</v>
      </c>
      <c r="T429" t="s">
        <v>74</v>
      </c>
      <c r="U429" t="s">
        <v>74</v>
      </c>
      <c r="V429" t="s">
        <v>74</v>
      </c>
      <c r="W429" t="s">
        <v>74</v>
      </c>
      <c r="X429" t="s">
        <v>74</v>
      </c>
      <c r="Y429" t="s">
        <v>74</v>
      </c>
      <c r="Z429" t="s">
        <v>74</v>
      </c>
      <c r="AA429" t="s">
        <v>4781</v>
      </c>
      <c r="AB429" t="s">
        <v>74</v>
      </c>
      <c r="AC429" t="s">
        <v>74</v>
      </c>
      <c r="AD429" t="s">
        <v>74</v>
      </c>
      <c r="AE429" t="s">
        <v>74</v>
      </c>
      <c r="AF429" t="s">
        <v>74</v>
      </c>
      <c r="AG429">
        <v>0</v>
      </c>
      <c r="AH429">
        <v>0</v>
      </c>
      <c r="AI429">
        <v>0</v>
      </c>
      <c r="AJ429">
        <v>1</v>
      </c>
      <c r="AK429">
        <v>2</v>
      </c>
      <c r="AL429" t="s">
        <v>4774</v>
      </c>
      <c r="AM429" t="s">
        <v>4775</v>
      </c>
      <c r="AN429" t="s">
        <v>4775</v>
      </c>
      <c r="AO429" t="s">
        <v>74</v>
      </c>
      <c r="AP429" t="s">
        <v>74</v>
      </c>
      <c r="AQ429" t="s">
        <v>74</v>
      </c>
      <c r="AR429" t="s">
        <v>74</v>
      </c>
      <c r="AS429" t="s">
        <v>74</v>
      </c>
      <c r="AT429" t="s">
        <v>74</v>
      </c>
      <c r="AU429">
        <v>1991</v>
      </c>
      <c r="AV429" t="s">
        <v>74</v>
      </c>
      <c r="AW429" t="s">
        <v>74</v>
      </c>
      <c r="AX429" t="s">
        <v>74</v>
      </c>
      <c r="AY429" t="s">
        <v>74</v>
      </c>
      <c r="AZ429" t="s">
        <v>74</v>
      </c>
      <c r="BA429" t="s">
        <v>74</v>
      </c>
      <c r="BB429">
        <v>109</v>
      </c>
      <c r="BC429">
        <v>110</v>
      </c>
      <c r="BD429" t="s">
        <v>74</v>
      </c>
      <c r="BE429" t="s">
        <v>74</v>
      </c>
      <c r="BF429" t="s">
        <v>74</v>
      </c>
      <c r="BG429" t="s">
        <v>74</v>
      </c>
      <c r="BH429" t="s">
        <v>74</v>
      </c>
      <c r="BI429">
        <v>2</v>
      </c>
      <c r="BJ429" t="s">
        <v>4776</v>
      </c>
      <c r="BK429" t="s">
        <v>4726</v>
      </c>
      <c r="BL429" t="s">
        <v>4776</v>
      </c>
      <c r="BM429" t="s">
        <v>4777</v>
      </c>
      <c r="BN429" t="s">
        <v>74</v>
      </c>
      <c r="BO429" t="s">
        <v>74</v>
      </c>
      <c r="BP429" t="s">
        <v>74</v>
      </c>
      <c r="BQ429" t="s">
        <v>74</v>
      </c>
      <c r="BR429" t="s">
        <v>100</v>
      </c>
      <c r="BS429" t="s">
        <v>4782</v>
      </c>
      <c r="BT429" t="str">
        <f>HYPERLINK("https%3A%2F%2Fwww.webofscience.com%2Fwos%2Fwoscc%2Ffull-record%2FWOS:A1991BW20N00039","View Full Record in Web of Science")</f>
        <v>View Full Record in Web of Science</v>
      </c>
    </row>
    <row r="430" spans="1:72" x14ac:dyDescent="0.15">
      <c r="A430" t="s">
        <v>4709</v>
      </c>
      <c r="B430" t="s">
        <v>4783</v>
      </c>
      <c r="C430" t="s">
        <v>74</v>
      </c>
      <c r="D430" t="s">
        <v>4768</v>
      </c>
      <c r="E430" t="s">
        <v>74</v>
      </c>
      <c r="F430" t="s">
        <v>4783</v>
      </c>
      <c r="G430" t="s">
        <v>74</v>
      </c>
      <c r="H430" t="s">
        <v>74</v>
      </c>
      <c r="I430" t="s">
        <v>4784</v>
      </c>
      <c r="J430" t="s">
        <v>4770</v>
      </c>
      <c r="K430" t="s">
        <v>74</v>
      </c>
      <c r="L430" t="s">
        <v>74</v>
      </c>
      <c r="M430" t="s">
        <v>77</v>
      </c>
      <c r="N430" t="s">
        <v>4714</v>
      </c>
      <c r="O430" t="s">
        <v>4771</v>
      </c>
      <c r="P430" t="s">
        <v>4772</v>
      </c>
      <c r="Q430" t="s">
        <v>4773</v>
      </c>
      <c r="R430" t="s">
        <v>74</v>
      </c>
      <c r="S430" t="s">
        <v>74</v>
      </c>
      <c r="T430" t="s">
        <v>74</v>
      </c>
      <c r="U430" t="s">
        <v>74</v>
      </c>
      <c r="V430" t="s">
        <v>74</v>
      </c>
      <c r="W430" t="s">
        <v>74</v>
      </c>
      <c r="X430" t="s">
        <v>74</v>
      </c>
      <c r="Y430" t="s">
        <v>74</v>
      </c>
      <c r="Z430" t="s">
        <v>74</v>
      </c>
      <c r="AA430" t="s">
        <v>74</v>
      </c>
      <c r="AB430" t="s">
        <v>74</v>
      </c>
      <c r="AC430" t="s">
        <v>74</v>
      </c>
      <c r="AD430" t="s">
        <v>74</v>
      </c>
      <c r="AE430" t="s">
        <v>74</v>
      </c>
      <c r="AF430" t="s">
        <v>74</v>
      </c>
      <c r="AG430">
        <v>0</v>
      </c>
      <c r="AH430">
        <v>0</v>
      </c>
      <c r="AI430">
        <v>0</v>
      </c>
      <c r="AJ430">
        <v>0</v>
      </c>
      <c r="AK430">
        <v>0</v>
      </c>
      <c r="AL430" t="s">
        <v>4774</v>
      </c>
      <c r="AM430" t="s">
        <v>4775</v>
      </c>
      <c r="AN430" t="s">
        <v>4775</v>
      </c>
      <c r="AO430" t="s">
        <v>74</v>
      </c>
      <c r="AP430" t="s">
        <v>74</v>
      </c>
      <c r="AQ430" t="s">
        <v>74</v>
      </c>
      <c r="AR430" t="s">
        <v>74</v>
      </c>
      <c r="AS430" t="s">
        <v>74</v>
      </c>
      <c r="AT430" t="s">
        <v>74</v>
      </c>
      <c r="AU430">
        <v>1991</v>
      </c>
      <c r="AV430" t="s">
        <v>74</v>
      </c>
      <c r="AW430" t="s">
        <v>74</v>
      </c>
      <c r="AX430" t="s">
        <v>74</v>
      </c>
      <c r="AY430" t="s">
        <v>74</v>
      </c>
      <c r="AZ430" t="s">
        <v>74</v>
      </c>
      <c r="BA430" t="s">
        <v>74</v>
      </c>
      <c r="BB430">
        <v>121</v>
      </c>
      <c r="BC430">
        <v>123</v>
      </c>
      <c r="BD430" t="s">
        <v>74</v>
      </c>
      <c r="BE430" t="s">
        <v>74</v>
      </c>
      <c r="BF430" t="s">
        <v>74</v>
      </c>
      <c r="BG430" t="s">
        <v>74</v>
      </c>
      <c r="BH430" t="s">
        <v>74</v>
      </c>
      <c r="BI430">
        <v>3</v>
      </c>
      <c r="BJ430" t="s">
        <v>4776</v>
      </c>
      <c r="BK430" t="s">
        <v>4726</v>
      </c>
      <c r="BL430" t="s">
        <v>4776</v>
      </c>
      <c r="BM430" t="s">
        <v>4777</v>
      </c>
      <c r="BN430" t="s">
        <v>74</v>
      </c>
      <c r="BO430" t="s">
        <v>74</v>
      </c>
      <c r="BP430" t="s">
        <v>74</v>
      </c>
      <c r="BQ430" t="s">
        <v>74</v>
      </c>
      <c r="BR430" t="s">
        <v>100</v>
      </c>
      <c r="BS430" t="s">
        <v>4785</v>
      </c>
      <c r="BT430" t="str">
        <f>HYPERLINK("https%3A%2F%2Fwww.webofscience.com%2Fwos%2Fwoscc%2Ffull-record%2FWOS:A1991BW20N00043","View Full Record in Web of Science")</f>
        <v>View Full Record in Web of Science</v>
      </c>
    </row>
    <row r="431" spans="1:72" x14ac:dyDescent="0.15">
      <c r="A431" t="s">
        <v>72</v>
      </c>
      <c r="B431" t="s">
        <v>4786</v>
      </c>
      <c r="C431" t="s">
        <v>74</v>
      </c>
      <c r="D431" t="s">
        <v>74</v>
      </c>
      <c r="E431" t="s">
        <v>74</v>
      </c>
      <c r="F431" t="s">
        <v>4786</v>
      </c>
      <c r="G431" t="s">
        <v>74</v>
      </c>
      <c r="H431" t="s">
        <v>74</v>
      </c>
      <c r="I431" t="s">
        <v>4787</v>
      </c>
      <c r="J431" t="s">
        <v>4788</v>
      </c>
      <c r="K431" t="s">
        <v>74</v>
      </c>
      <c r="L431" t="s">
        <v>74</v>
      </c>
      <c r="M431" t="s">
        <v>77</v>
      </c>
      <c r="N431" t="s">
        <v>78</v>
      </c>
      <c r="O431" t="s">
        <v>74</v>
      </c>
      <c r="P431" t="s">
        <v>74</v>
      </c>
      <c r="Q431" t="s">
        <v>74</v>
      </c>
      <c r="R431" t="s">
        <v>74</v>
      </c>
      <c r="S431" t="s">
        <v>74</v>
      </c>
      <c r="T431" t="s">
        <v>4789</v>
      </c>
      <c r="U431" t="s">
        <v>74</v>
      </c>
      <c r="V431" t="s">
        <v>4790</v>
      </c>
      <c r="W431" t="s">
        <v>74</v>
      </c>
      <c r="X431" t="s">
        <v>74</v>
      </c>
      <c r="Y431" t="s">
        <v>4791</v>
      </c>
      <c r="Z431" t="s">
        <v>74</v>
      </c>
      <c r="AA431" t="s">
        <v>4792</v>
      </c>
      <c r="AB431" t="s">
        <v>4793</v>
      </c>
      <c r="AC431" t="s">
        <v>74</v>
      </c>
      <c r="AD431" t="s">
        <v>74</v>
      </c>
      <c r="AE431" t="s">
        <v>74</v>
      </c>
      <c r="AF431" t="s">
        <v>74</v>
      </c>
      <c r="AG431">
        <v>9</v>
      </c>
      <c r="AH431">
        <v>8</v>
      </c>
      <c r="AI431">
        <v>8</v>
      </c>
      <c r="AJ431">
        <v>0</v>
      </c>
      <c r="AK431">
        <v>1</v>
      </c>
      <c r="AL431" t="s">
        <v>4794</v>
      </c>
      <c r="AM431" t="s">
        <v>4760</v>
      </c>
      <c r="AN431" t="s">
        <v>4795</v>
      </c>
      <c r="AO431" t="s">
        <v>4796</v>
      </c>
      <c r="AP431" t="s">
        <v>74</v>
      </c>
      <c r="AQ431" t="s">
        <v>74</v>
      </c>
      <c r="AR431" t="s">
        <v>4797</v>
      </c>
      <c r="AS431" t="s">
        <v>4798</v>
      </c>
      <c r="AT431" t="s">
        <v>74</v>
      </c>
      <c r="AU431">
        <v>1991</v>
      </c>
      <c r="AV431">
        <v>30</v>
      </c>
      <c r="AW431">
        <v>1</v>
      </c>
      <c r="AX431" t="s">
        <v>74</v>
      </c>
      <c r="AY431" t="s">
        <v>74</v>
      </c>
      <c r="AZ431" t="s">
        <v>74</v>
      </c>
      <c r="BA431" t="s">
        <v>74</v>
      </c>
      <c r="BB431">
        <v>55</v>
      </c>
      <c r="BC431">
        <v>60</v>
      </c>
      <c r="BD431" t="s">
        <v>74</v>
      </c>
      <c r="BE431" t="s">
        <v>74</v>
      </c>
      <c r="BF431" t="s">
        <v>74</v>
      </c>
      <c r="BG431" t="s">
        <v>74</v>
      </c>
      <c r="BH431" t="s">
        <v>74</v>
      </c>
      <c r="BI431">
        <v>6</v>
      </c>
      <c r="BJ431" t="s">
        <v>359</v>
      </c>
      <c r="BK431" t="s">
        <v>97</v>
      </c>
      <c r="BL431" t="s">
        <v>359</v>
      </c>
      <c r="BM431" t="s">
        <v>4799</v>
      </c>
      <c r="BN431" t="s">
        <v>74</v>
      </c>
      <c r="BO431" t="s">
        <v>74</v>
      </c>
      <c r="BP431" t="s">
        <v>74</v>
      </c>
      <c r="BQ431" t="s">
        <v>74</v>
      </c>
      <c r="BR431" t="s">
        <v>100</v>
      </c>
      <c r="BS431" t="s">
        <v>4800</v>
      </c>
      <c r="BT431" t="str">
        <f>HYPERLINK("https%3A%2F%2Fwww.webofscience.com%2Fwos%2Fwoscc%2Ffull-record%2FWOS:A1991FY18800010","View Full Record in Web of Science")</f>
        <v>View Full Record in Web of Science</v>
      </c>
    </row>
    <row r="432" spans="1:72" x14ac:dyDescent="0.15">
      <c r="A432" t="s">
        <v>72</v>
      </c>
      <c r="B432" t="s">
        <v>4801</v>
      </c>
      <c r="C432" t="s">
        <v>74</v>
      </c>
      <c r="D432" t="s">
        <v>74</v>
      </c>
      <c r="E432" t="s">
        <v>74</v>
      </c>
      <c r="F432" t="s">
        <v>4801</v>
      </c>
      <c r="G432" t="s">
        <v>74</v>
      </c>
      <c r="H432" t="s">
        <v>74</v>
      </c>
      <c r="I432" t="s">
        <v>4802</v>
      </c>
      <c r="J432" t="s">
        <v>4803</v>
      </c>
      <c r="K432" t="s">
        <v>74</v>
      </c>
      <c r="L432" t="s">
        <v>74</v>
      </c>
      <c r="M432" t="s">
        <v>77</v>
      </c>
      <c r="N432" t="s">
        <v>78</v>
      </c>
      <c r="O432" t="s">
        <v>74</v>
      </c>
      <c r="P432" t="s">
        <v>74</v>
      </c>
      <c r="Q432" t="s">
        <v>74</v>
      </c>
      <c r="R432" t="s">
        <v>74</v>
      </c>
      <c r="S432" t="s">
        <v>74</v>
      </c>
      <c r="T432" t="s">
        <v>4804</v>
      </c>
      <c r="U432" t="s">
        <v>4805</v>
      </c>
      <c r="V432" t="s">
        <v>4806</v>
      </c>
      <c r="W432" t="s">
        <v>74</v>
      </c>
      <c r="X432" t="s">
        <v>74</v>
      </c>
      <c r="Y432" t="s">
        <v>4807</v>
      </c>
      <c r="Z432" t="s">
        <v>74</v>
      </c>
      <c r="AA432" t="s">
        <v>74</v>
      </c>
      <c r="AB432" t="s">
        <v>74</v>
      </c>
      <c r="AC432" t="s">
        <v>74</v>
      </c>
      <c r="AD432" t="s">
        <v>74</v>
      </c>
      <c r="AE432" t="s">
        <v>74</v>
      </c>
      <c r="AF432" t="s">
        <v>74</v>
      </c>
      <c r="AG432">
        <v>25</v>
      </c>
      <c r="AH432">
        <v>18</v>
      </c>
      <c r="AI432">
        <v>19</v>
      </c>
      <c r="AJ432">
        <v>0</v>
      </c>
      <c r="AK432">
        <v>2</v>
      </c>
      <c r="AL432" t="s">
        <v>4808</v>
      </c>
      <c r="AM432" t="s">
        <v>4809</v>
      </c>
      <c r="AN432" t="s">
        <v>4810</v>
      </c>
      <c r="AO432" t="s">
        <v>4811</v>
      </c>
      <c r="AP432" t="s">
        <v>74</v>
      </c>
      <c r="AQ432" t="s">
        <v>74</v>
      </c>
      <c r="AR432" t="s">
        <v>4812</v>
      </c>
      <c r="AS432" t="s">
        <v>4813</v>
      </c>
      <c r="AT432" t="s">
        <v>74</v>
      </c>
      <c r="AU432">
        <v>1991</v>
      </c>
      <c r="AV432">
        <v>32</v>
      </c>
      <c r="AW432">
        <v>2</v>
      </c>
      <c r="AX432" t="s">
        <v>74</v>
      </c>
      <c r="AY432" t="s">
        <v>74</v>
      </c>
      <c r="AZ432" t="s">
        <v>74</v>
      </c>
      <c r="BA432" t="s">
        <v>74</v>
      </c>
      <c r="BB432">
        <v>211</v>
      </c>
      <c r="BC432">
        <v>219</v>
      </c>
      <c r="BD432" t="s">
        <v>74</v>
      </c>
      <c r="BE432" t="s">
        <v>74</v>
      </c>
      <c r="BF432" t="s">
        <v>74</v>
      </c>
      <c r="BG432" t="s">
        <v>74</v>
      </c>
      <c r="BH432" t="s">
        <v>74</v>
      </c>
      <c r="BI432">
        <v>9</v>
      </c>
      <c r="BJ432" t="s">
        <v>4814</v>
      </c>
      <c r="BK432" t="s">
        <v>97</v>
      </c>
      <c r="BL432" t="s">
        <v>4814</v>
      </c>
      <c r="BM432" t="s">
        <v>4815</v>
      </c>
      <c r="BN432">
        <v>1803934</v>
      </c>
      <c r="BO432" t="s">
        <v>74</v>
      </c>
      <c r="BP432" t="s">
        <v>74</v>
      </c>
      <c r="BQ432" t="s">
        <v>74</v>
      </c>
      <c r="BR432" t="s">
        <v>100</v>
      </c>
      <c r="BS432" t="s">
        <v>4816</v>
      </c>
      <c r="BT432" t="str">
        <f>HYPERLINK("https%3A%2F%2Fwww.webofscience.com%2Fwos%2Fwoscc%2Ffull-record%2FWOS:A1991HB87600010","View Full Record in Web of Science")</f>
        <v>View Full Record in Web of Science</v>
      </c>
    </row>
    <row r="433" spans="1:72" x14ac:dyDescent="0.15">
      <c r="A433" t="s">
        <v>4709</v>
      </c>
      <c r="B433" t="s">
        <v>4817</v>
      </c>
      <c r="C433" t="s">
        <v>74</v>
      </c>
      <c r="D433" t="s">
        <v>74</v>
      </c>
      <c r="E433" t="s">
        <v>4818</v>
      </c>
      <c r="F433" t="s">
        <v>4817</v>
      </c>
      <c r="G433" t="s">
        <v>74</v>
      </c>
      <c r="H433" t="s">
        <v>74</v>
      </c>
      <c r="I433" t="s">
        <v>4819</v>
      </c>
      <c r="J433" t="s">
        <v>4820</v>
      </c>
      <c r="K433" t="s">
        <v>74</v>
      </c>
      <c r="L433" t="s">
        <v>74</v>
      </c>
      <c r="M433" t="s">
        <v>77</v>
      </c>
      <c r="N433" t="s">
        <v>4714</v>
      </c>
      <c r="O433" t="s">
        <v>4821</v>
      </c>
      <c r="P433" t="s">
        <v>4822</v>
      </c>
      <c r="Q433" t="s">
        <v>4823</v>
      </c>
      <c r="R433" t="s">
        <v>74</v>
      </c>
      <c r="S433" t="s">
        <v>74</v>
      </c>
      <c r="T433" t="s">
        <v>74</v>
      </c>
      <c r="U433" t="s">
        <v>74</v>
      </c>
      <c r="V433" t="s">
        <v>74</v>
      </c>
      <c r="W433" t="s">
        <v>74</v>
      </c>
      <c r="X433" t="s">
        <v>74</v>
      </c>
      <c r="Y433" t="s">
        <v>74</v>
      </c>
      <c r="Z433" t="s">
        <v>74</v>
      </c>
      <c r="AA433" t="s">
        <v>74</v>
      </c>
      <c r="AB433" t="s">
        <v>74</v>
      </c>
      <c r="AC433" t="s">
        <v>74</v>
      </c>
      <c r="AD433" t="s">
        <v>74</v>
      </c>
      <c r="AE433" t="s">
        <v>74</v>
      </c>
      <c r="AF433" t="s">
        <v>74</v>
      </c>
      <c r="AG433">
        <v>0</v>
      </c>
      <c r="AH433">
        <v>0</v>
      </c>
      <c r="AI433">
        <v>0</v>
      </c>
      <c r="AJ433">
        <v>0</v>
      </c>
      <c r="AK433">
        <v>0</v>
      </c>
      <c r="AL433" t="s">
        <v>4824</v>
      </c>
      <c r="AM433" t="s">
        <v>87</v>
      </c>
      <c r="AN433" t="s">
        <v>87</v>
      </c>
      <c r="AO433" t="s">
        <v>74</v>
      </c>
      <c r="AP433" t="s">
        <v>74</v>
      </c>
      <c r="AQ433" t="s">
        <v>74</v>
      </c>
      <c r="AR433" t="s">
        <v>74</v>
      </c>
      <c r="AS433" t="s">
        <v>74</v>
      </c>
      <c r="AT433" t="s">
        <v>74</v>
      </c>
      <c r="AU433">
        <v>1991</v>
      </c>
      <c r="AV433" t="s">
        <v>74</v>
      </c>
      <c r="AW433" t="s">
        <v>74</v>
      </c>
      <c r="AX433" t="s">
        <v>74</v>
      </c>
      <c r="AY433" t="s">
        <v>74</v>
      </c>
      <c r="AZ433" t="s">
        <v>74</v>
      </c>
      <c r="BA433" t="s">
        <v>74</v>
      </c>
      <c r="BB433">
        <v>20</v>
      </c>
      <c r="BC433">
        <v>24</v>
      </c>
      <c r="BD433" t="s">
        <v>74</v>
      </c>
      <c r="BE433" t="s">
        <v>74</v>
      </c>
      <c r="BF433" t="s">
        <v>74</v>
      </c>
      <c r="BG433" t="s">
        <v>74</v>
      </c>
      <c r="BH433" t="s">
        <v>74</v>
      </c>
      <c r="BI433">
        <v>5</v>
      </c>
      <c r="BJ433" t="s">
        <v>4825</v>
      </c>
      <c r="BK433" t="s">
        <v>4726</v>
      </c>
      <c r="BL433" t="s">
        <v>4826</v>
      </c>
      <c r="BM433" t="s">
        <v>4827</v>
      </c>
      <c r="BN433" t="s">
        <v>74</v>
      </c>
      <c r="BO433" t="s">
        <v>74</v>
      </c>
      <c r="BP433" t="s">
        <v>74</v>
      </c>
      <c r="BQ433" t="s">
        <v>74</v>
      </c>
      <c r="BR433" t="s">
        <v>100</v>
      </c>
      <c r="BS433" t="s">
        <v>4828</v>
      </c>
      <c r="BT433" t="str">
        <f>HYPERLINK("https%3A%2F%2Fwww.webofscience.com%2Fwos%2Fwoscc%2Ffull-record%2FWOS:A1991BW50N00003","View Full Record in Web of Science")</f>
        <v>View Full Record in Web of Science</v>
      </c>
    </row>
    <row r="434" spans="1:72" x14ac:dyDescent="0.15">
      <c r="A434" t="s">
        <v>72</v>
      </c>
      <c r="B434" t="s">
        <v>4829</v>
      </c>
      <c r="C434" t="s">
        <v>74</v>
      </c>
      <c r="D434" t="s">
        <v>74</v>
      </c>
      <c r="E434" t="s">
        <v>74</v>
      </c>
      <c r="F434" t="s">
        <v>4829</v>
      </c>
      <c r="G434" t="s">
        <v>74</v>
      </c>
      <c r="H434" t="s">
        <v>74</v>
      </c>
      <c r="I434" t="s">
        <v>4830</v>
      </c>
      <c r="J434" t="s">
        <v>4831</v>
      </c>
      <c r="K434" t="s">
        <v>74</v>
      </c>
      <c r="L434" t="s">
        <v>74</v>
      </c>
      <c r="M434" t="s">
        <v>77</v>
      </c>
      <c r="N434" t="s">
        <v>177</v>
      </c>
      <c r="O434" t="s">
        <v>74</v>
      </c>
      <c r="P434" t="s">
        <v>74</v>
      </c>
      <c r="Q434" t="s">
        <v>74</v>
      </c>
      <c r="R434" t="s">
        <v>74</v>
      </c>
      <c r="S434" t="s">
        <v>74</v>
      </c>
      <c r="T434" t="s">
        <v>74</v>
      </c>
      <c r="U434" t="s">
        <v>74</v>
      </c>
      <c r="V434" t="s">
        <v>74</v>
      </c>
      <c r="W434" t="s">
        <v>4832</v>
      </c>
      <c r="X434" t="s">
        <v>4833</v>
      </c>
      <c r="Y434" t="s">
        <v>4834</v>
      </c>
      <c r="Z434" t="s">
        <v>74</v>
      </c>
      <c r="AA434" t="s">
        <v>74</v>
      </c>
      <c r="AB434" t="s">
        <v>74</v>
      </c>
      <c r="AC434" t="s">
        <v>74</v>
      </c>
      <c r="AD434" t="s">
        <v>74</v>
      </c>
      <c r="AE434" t="s">
        <v>74</v>
      </c>
      <c r="AF434" t="s">
        <v>74</v>
      </c>
      <c r="AG434">
        <v>6</v>
      </c>
      <c r="AH434">
        <v>4</v>
      </c>
      <c r="AI434">
        <v>4</v>
      </c>
      <c r="AJ434">
        <v>0</v>
      </c>
      <c r="AK434">
        <v>0</v>
      </c>
      <c r="AL434" t="s">
        <v>4835</v>
      </c>
      <c r="AM434" t="s">
        <v>1698</v>
      </c>
      <c r="AN434" t="s">
        <v>4836</v>
      </c>
      <c r="AO434" t="s">
        <v>4837</v>
      </c>
      <c r="AP434" t="s">
        <v>74</v>
      </c>
      <c r="AQ434" t="s">
        <v>74</v>
      </c>
      <c r="AR434" t="s">
        <v>4838</v>
      </c>
      <c r="AS434" t="s">
        <v>4839</v>
      </c>
      <c r="AT434" t="s">
        <v>74</v>
      </c>
      <c r="AU434">
        <v>1991</v>
      </c>
      <c r="AV434">
        <v>31</v>
      </c>
      <c r="AW434">
        <v>1</v>
      </c>
      <c r="AX434" t="s">
        <v>74</v>
      </c>
      <c r="AY434" t="s">
        <v>74</v>
      </c>
      <c r="AZ434" t="s">
        <v>74</v>
      </c>
      <c r="BA434" t="s">
        <v>74</v>
      </c>
      <c r="BB434">
        <v>3</v>
      </c>
      <c r="BC434">
        <v>4</v>
      </c>
      <c r="BD434" t="s">
        <v>74</v>
      </c>
      <c r="BE434" t="s">
        <v>74</v>
      </c>
      <c r="BF434" t="s">
        <v>74</v>
      </c>
      <c r="BG434" t="s">
        <v>74</v>
      </c>
      <c r="BH434" t="s">
        <v>74</v>
      </c>
      <c r="BI434">
        <v>2</v>
      </c>
      <c r="BJ434" t="s">
        <v>677</v>
      </c>
      <c r="BK434" t="s">
        <v>97</v>
      </c>
      <c r="BL434" t="s">
        <v>677</v>
      </c>
      <c r="BM434" t="s">
        <v>4840</v>
      </c>
      <c r="BN434" t="s">
        <v>74</v>
      </c>
      <c r="BO434" t="s">
        <v>74</v>
      </c>
      <c r="BP434" t="s">
        <v>74</v>
      </c>
      <c r="BQ434" t="s">
        <v>74</v>
      </c>
      <c r="BR434" t="s">
        <v>100</v>
      </c>
      <c r="BS434" t="s">
        <v>4841</v>
      </c>
      <c r="BT434" t="str">
        <f>HYPERLINK("https%3A%2F%2Fwww.webofscience.com%2Fwos%2Fwoscc%2Ffull-record%2FWOS:A1991FD12300001","View Full Record in Web of Science")</f>
        <v>View Full Record in Web of Science</v>
      </c>
    </row>
    <row r="435" spans="1:72" x14ac:dyDescent="0.15">
      <c r="A435" t="s">
        <v>72</v>
      </c>
      <c r="B435" t="s">
        <v>4842</v>
      </c>
      <c r="C435" t="s">
        <v>74</v>
      </c>
      <c r="D435" t="s">
        <v>74</v>
      </c>
      <c r="E435" t="s">
        <v>74</v>
      </c>
      <c r="F435" t="s">
        <v>4842</v>
      </c>
      <c r="G435" t="s">
        <v>74</v>
      </c>
      <c r="H435" t="s">
        <v>74</v>
      </c>
      <c r="I435" t="s">
        <v>4843</v>
      </c>
      <c r="J435" t="s">
        <v>4831</v>
      </c>
      <c r="K435" t="s">
        <v>74</v>
      </c>
      <c r="L435" t="s">
        <v>74</v>
      </c>
      <c r="M435" t="s">
        <v>77</v>
      </c>
      <c r="N435" t="s">
        <v>78</v>
      </c>
      <c r="O435" t="s">
        <v>74</v>
      </c>
      <c r="P435" t="s">
        <v>74</v>
      </c>
      <c r="Q435" t="s">
        <v>74</v>
      </c>
      <c r="R435" t="s">
        <v>74</v>
      </c>
      <c r="S435" t="s">
        <v>74</v>
      </c>
      <c r="T435" t="s">
        <v>74</v>
      </c>
      <c r="U435" t="s">
        <v>4844</v>
      </c>
      <c r="V435" t="s">
        <v>4845</v>
      </c>
      <c r="W435" t="s">
        <v>74</v>
      </c>
      <c r="X435" t="s">
        <v>74</v>
      </c>
      <c r="Y435" t="s">
        <v>703</v>
      </c>
      <c r="Z435" t="s">
        <v>74</v>
      </c>
      <c r="AA435" t="s">
        <v>74</v>
      </c>
      <c r="AB435" t="s">
        <v>74</v>
      </c>
      <c r="AC435" t="s">
        <v>74</v>
      </c>
      <c r="AD435" t="s">
        <v>74</v>
      </c>
      <c r="AE435" t="s">
        <v>74</v>
      </c>
      <c r="AF435" t="s">
        <v>74</v>
      </c>
      <c r="AG435">
        <v>86</v>
      </c>
      <c r="AH435">
        <v>156</v>
      </c>
      <c r="AI435">
        <v>173</v>
      </c>
      <c r="AJ435">
        <v>0</v>
      </c>
      <c r="AK435">
        <v>25</v>
      </c>
      <c r="AL435" t="s">
        <v>4846</v>
      </c>
      <c r="AM435" t="s">
        <v>4847</v>
      </c>
      <c r="AN435" t="s">
        <v>4848</v>
      </c>
      <c r="AO435" t="s">
        <v>4837</v>
      </c>
      <c r="AP435" t="s">
        <v>74</v>
      </c>
      <c r="AQ435" t="s">
        <v>74</v>
      </c>
      <c r="AR435" t="s">
        <v>4838</v>
      </c>
      <c r="AS435" t="s">
        <v>4839</v>
      </c>
      <c r="AT435" t="s">
        <v>74</v>
      </c>
      <c r="AU435">
        <v>1991</v>
      </c>
      <c r="AV435">
        <v>31</v>
      </c>
      <c r="AW435">
        <v>1</v>
      </c>
      <c r="AX435" t="s">
        <v>74</v>
      </c>
      <c r="AY435" t="s">
        <v>74</v>
      </c>
      <c r="AZ435" t="s">
        <v>74</v>
      </c>
      <c r="BA435" t="s">
        <v>74</v>
      </c>
      <c r="BB435">
        <v>17</v>
      </c>
      <c r="BC435">
        <v>33</v>
      </c>
      <c r="BD435" t="s">
        <v>74</v>
      </c>
      <c r="BE435" t="s">
        <v>74</v>
      </c>
      <c r="BF435" t="s">
        <v>74</v>
      </c>
      <c r="BG435" t="s">
        <v>74</v>
      </c>
      <c r="BH435" t="s">
        <v>74</v>
      </c>
      <c r="BI435">
        <v>17</v>
      </c>
      <c r="BJ435" t="s">
        <v>677</v>
      </c>
      <c r="BK435" t="s">
        <v>97</v>
      </c>
      <c r="BL435" t="s">
        <v>677</v>
      </c>
      <c r="BM435" t="s">
        <v>4840</v>
      </c>
      <c r="BN435" t="s">
        <v>74</v>
      </c>
      <c r="BO435" t="s">
        <v>74</v>
      </c>
      <c r="BP435" t="s">
        <v>74</v>
      </c>
      <c r="BQ435" t="s">
        <v>74</v>
      </c>
      <c r="BR435" t="s">
        <v>100</v>
      </c>
      <c r="BS435" t="s">
        <v>4849</v>
      </c>
      <c r="BT435" t="str">
        <f>HYPERLINK("https%3A%2F%2Fwww.webofscience.com%2Fwos%2Fwoscc%2Ffull-record%2FWOS:A1991FD12300003","View Full Record in Web of Science")</f>
        <v>View Full Record in Web of Science</v>
      </c>
    </row>
    <row r="436" spans="1:72" x14ac:dyDescent="0.15">
      <c r="A436" t="s">
        <v>72</v>
      </c>
      <c r="B436" t="s">
        <v>4850</v>
      </c>
      <c r="C436" t="s">
        <v>74</v>
      </c>
      <c r="D436" t="s">
        <v>74</v>
      </c>
      <c r="E436" t="s">
        <v>74</v>
      </c>
      <c r="F436" t="s">
        <v>4850</v>
      </c>
      <c r="G436" t="s">
        <v>74</v>
      </c>
      <c r="H436" t="s">
        <v>74</v>
      </c>
      <c r="I436" t="s">
        <v>4851</v>
      </c>
      <c r="J436" t="s">
        <v>4831</v>
      </c>
      <c r="K436" t="s">
        <v>74</v>
      </c>
      <c r="L436" t="s">
        <v>74</v>
      </c>
      <c r="M436" t="s">
        <v>77</v>
      </c>
      <c r="N436" t="s">
        <v>78</v>
      </c>
      <c r="O436" t="s">
        <v>74</v>
      </c>
      <c r="P436" t="s">
        <v>74</v>
      </c>
      <c r="Q436" t="s">
        <v>74</v>
      </c>
      <c r="R436" t="s">
        <v>74</v>
      </c>
      <c r="S436" t="s">
        <v>74</v>
      </c>
      <c r="T436" t="s">
        <v>74</v>
      </c>
      <c r="U436" t="s">
        <v>4852</v>
      </c>
      <c r="V436" t="s">
        <v>4853</v>
      </c>
      <c r="W436" t="s">
        <v>74</v>
      </c>
      <c r="X436" t="s">
        <v>74</v>
      </c>
      <c r="Y436" t="s">
        <v>4854</v>
      </c>
      <c r="Z436" t="s">
        <v>74</v>
      </c>
      <c r="AA436" t="s">
        <v>74</v>
      </c>
      <c r="AB436" t="s">
        <v>74</v>
      </c>
      <c r="AC436" t="s">
        <v>74</v>
      </c>
      <c r="AD436" t="s">
        <v>74</v>
      </c>
      <c r="AE436" t="s">
        <v>74</v>
      </c>
      <c r="AF436" t="s">
        <v>74</v>
      </c>
      <c r="AG436">
        <v>68</v>
      </c>
      <c r="AH436">
        <v>197</v>
      </c>
      <c r="AI436">
        <v>220</v>
      </c>
      <c r="AJ436">
        <v>3</v>
      </c>
      <c r="AK436">
        <v>40</v>
      </c>
      <c r="AL436" t="s">
        <v>4835</v>
      </c>
      <c r="AM436" t="s">
        <v>1698</v>
      </c>
      <c r="AN436" t="s">
        <v>4836</v>
      </c>
      <c r="AO436" t="s">
        <v>4837</v>
      </c>
      <c r="AP436" t="s">
        <v>74</v>
      </c>
      <c r="AQ436" t="s">
        <v>74</v>
      </c>
      <c r="AR436" t="s">
        <v>4838</v>
      </c>
      <c r="AS436" t="s">
        <v>4839</v>
      </c>
      <c r="AT436" t="s">
        <v>74</v>
      </c>
      <c r="AU436">
        <v>1991</v>
      </c>
      <c r="AV436">
        <v>31</v>
      </c>
      <c r="AW436">
        <v>1</v>
      </c>
      <c r="AX436" t="s">
        <v>74</v>
      </c>
      <c r="AY436" t="s">
        <v>74</v>
      </c>
      <c r="AZ436" t="s">
        <v>74</v>
      </c>
      <c r="BA436" t="s">
        <v>74</v>
      </c>
      <c r="BB436">
        <v>49</v>
      </c>
      <c r="BC436">
        <v>63</v>
      </c>
      <c r="BD436" t="s">
        <v>74</v>
      </c>
      <c r="BE436" t="s">
        <v>74</v>
      </c>
      <c r="BF436" t="s">
        <v>74</v>
      </c>
      <c r="BG436" t="s">
        <v>74</v>
      </c>
      <c r="BH436" t="s">
        <v>74</v>
      </c>
      <c r="BI436">
        <v>15</v>
      </c>
      <c r="BJ436" t="s">
        <v>677</v>
      </c>
      <c r="BK436" t="s">
        <v>97</v>
      </c>
      <c r="BL436" t="s">
        <v>677</v>
      </c>
      <c r="BM436" t="s">
        <v>4840</v>
      </c>
      <c r="BN436" t="s">
        <v>74</v>
      </c>
      <c r="BO436" t="s">
        <v>74</v>
      </c>
      <c r="BP436" t="s">
        <v>74</v>
      </c>
      <c r="BQ436" t="s">
        <v>74</v>
      </c>
      <c r="BR436" t="s">
        <v>100</v>
      </c>
      <c r="BS436" t="s">
        <v>4855</v>
      </c>
      <c r="BT436" t="str">
        <f>HYPERLINK("https%3A%2F%2Fwww.webofscience.com%2Fwos%2Fwoscc%2Ffull-record%2FWOS:A1991FD12300005","View Full Record in Web of Science")</f>
        <v>View Full Record in Web of Science</v>
      </c>
    </row>
    <row r="437" spans="1:72" x14ac:dyDescent="0.15">
      <c r="A437" t="s">
        <v>72</v>
      </c>
      <c r="B437" t="s">
        <v>4856</v>
      </c>
      <c r="C437" t="s">
        <v>74</v>
      </c>
      <c r="D437" t="s">
        <v>74</v>
      </c>
      <c r="E437" t="s">
        <v>74</v>
      </c>
      <c r="F437" t="s">
        <v>4856</v>
      </c>
      <c r="G437" t="s">
        <v>74</v>
      </c>
      <c r="H437" t="s">
        <v>74</v>
      </c>
      <c r="I437" t="s">
        <v>4857</v>
      </c>
      <c r="J437" t="s">
        <v>4831</v>
      </c>
      <c r="K437" t="s">
        <v>74</v>
      </c>
      <c r="L437" t="s">
        <v>74</v>
      </c>
      <c r="M437" t="s">
        <v>77</v>
      </c>
      <c r="N437" t="s">
        <v>78</v>
      </c>
      <c r="O437" t="s">
        <v>74</v>
      </c>
      <c r="P437" t="s">
        <v>74</v>
      </c>
      <c r="Q437" t="s">
        <v>74</v>
      </c>
      <c r="R437" t="s">
        <v>74</v>
      </c>
      <c r="S437" t="s">
        <v>74</v>
      </c>
      <c r="T437" t="s">
        <v>74</v>
      </c>
      <c r="U437" t="s">
        <v>4858</v>
      </c>
      <c r="V437" t="s">
        <v>4859</v>
      </c>
      <c r="W437" t="s">
        <v>4860</v>
      </c>
      <c r="X437" t="s">
        <v>4861</v>
      </c>
      <c r="Y437" t="s">
        <v>4862</v>
      </c>
      <c r="Z437" t="s">
        <v>74</v>
      </c>
      <c r="AA437" t="s">
        <v>74</v>
      </c>
      <c r="AB437" t="s">
        <v>74</v>
      </c>
      <c r="AC437" t="s">
        <v>74</v>
      </c>
      <c r="AD437" t="s">
        <v>74</v>
      </c>
      <c r="AE437" t="s">
        <v>74</v>
      </c>
      <c r="AF437" t="s">
        <v>74</v>
      </c>
      <c r="AG437">
        <v>102</v>
      </c>
      <c r="AH437">
        <v>321</v>
      </c>
      <c r="AI437">
        <v>339</v>
      </c>
      <c r="AJ437">
        <v>0</v>
      </c>
      <c r="AK437">
        <v>31</v>
      </c>
      <c r="AL437" t="s">
        <v>4846</v>
      </c>
      <c r="AM437" t="s">
        <v>4847</v>
      </c>
      <c r="AN437" t="s">
        <v>4848</v>
      </c>
      <c r="AO437" t="s">
        <v>4837</v>
      </c>
      <c r="AP437" t="s">
        <v>74</v>
      </c>
      <c r="AQ437" t="s">
        <v>74</v>
      </c>
      <c r="AR437" t="s">
        <v>4838</v>
      </c>
      <c r="AS437" t="s">
        <v>4839</v>
      </c>
      <c r="AT437" t="s">
        <v>74</v>
      </c>
      <c r="AU437">
        <v>1991</v>
      </c>
      <c r="AV437">
        <v>31</v>
      </c>
      <c r="AW437">
        <v>1</v>
      </c>
      <c r="AX437" t="s">
        <v>74</v>
      </c>
      <c r="AY437" t="s">
        <v>74</v>
      </c>
      <c r="AZ437" t="s">
        <v>74</v>
      </c>
      <c r="BA437" t="s">
        <v>74</v>
      </c>
      <c r="BB437">
        <v>65</v>
      </c>
      <c r="BC437">
        <v>80</v>
      </c>
      <c r="BD437" t="s">
        <v>74</v>
      </c>
      <c r="BE437" t="s">
        <v>74</v>
      </c>
      <c r="BF437" t="s">
        <v>74</v>
      </c>
      <c r="BG437" t="s">
        <v>74</v>
      </c>
      <c r="BH437" t="s">
        <v>74</v>
      </c>
      <c r="BI437">
        <v>16</v>
      </c>
      <c r="BJ437" t="s">
        <v>677</v>
      </c>
      <c r="BK437" t="s">
        <v>97</v>
      </c>
      <c r="BL437" t="s">
        <v>677</v>
      </c>
      <c r="BM437" t="s">
        <v>4840</v>
      </c>
      <c r="BN437" t="s">
        <v>74</v>
      </c>
      <c r="BO437" t="s">
        <v>74</v>
      </c>
      <c r="BP437" t="s">
        <v>74</v>
      </c>
      <c r="BQ437" t="s">
        <v>74</v>
      </c>
      <c r="BR437" t="s">
        <v>100</v>
      </c>
      <c r="BS437" t="s">
        <v>4863</v>
      </c>
      <c r="BT437" t="str">
        <f>HYPERLINK("https%3A%2F%2Fwww.webofscience.com%2Fwos%2Fwoscc%2Ffull-record%2FWOS:A1991FD12300006","View Full Record in Web of Science")</f>
        <v>View Full Record in Web of Science</v>
      </c>
    </row>
    <row r="438" spans="1:72" x14ac:dyDescent="0.15">
      <c r="A438" t="s">
        <v>72</v>
      </c>
      <c r="B438" t="s">
        <v>4864</v>
      </c>
      <c r="C438" t="s">
        <v>74</v>
      </c>
      <c r="D438" t="s">
        <v>74</v>
      </c>
      <c r="E438" t="s">
        <v>74</v>
      </c>
      <c r="F438" t="s">
        <v>4864</v>
      </c>
      <c r="G438" t="s">
        <v>74</v>
      </c>
      <c r="H438" t="s">
        <v>74</v>
      </c>
      <c r="I438" t="s">
        <v>4865</v>
      </c>
      <c r="J438" t="s">
        <v>4831</v>
      </c>
      <c r="K438" t="s">
        <v>74</v>
      </c>
      <c r="L438" t="s">
        <v>74</v>
      </c>
      <c r="M438" t="s">
        <v>77</v>
      </c>
      <c r="N438" t="s">
        <v>78</v>
      </c>
      <c r="O438" t="s">
        <v>74</v>
      </c>
      <c r="P438" t="s">
        <v>74</v>
      </c>
      <c r="Q438" t="s">
        <v>74</v>
      </c>
      <c r="R438" t="s">
        <v>74</v>
      </c>
      <c r="S438" t="s">
        <v>74</v>
      </c>
      <c r="T438" t="s">
        <v>74</v>
      </c>
      <c r="U438" t="s">
        <v>4866</v>
      </c>
      <c r="V438" t="s">
        <v>4867</v>
      </c>
      <c r="W438" t="s">
        <v>74</v>
      </c>
      <c r="X438" t="s">
        <v>74</v>
      </c>
      <c r="Y438" t="s">
        <v>4868</v>
      </c>
      <c r="Z438" t="s">
        <v>74</v>
      </c>
      <c r="AA438" t="s">
        <v>74</v>
      </c>
      <c r="AB438" t="s">
        <v>74</v>
      </c>
      <c r="AC438" t="s">
        <v>74</v>
      </c>
      <c r="AD438" t="s">
        <v>74</v>
      </c>
      <c r="AE438" t="s">
        <v>74</v>
      </c>
      <c r="AF438" t="s">
        <v>74</v>
      </c>
      <c r="AG438">
        <v>41</v>
      </c>
      <c r="AH438">
        <v>231</v>
      </c>
      <c r="AI438">
        <v>252</v>
      </c>
      <c r="AJ438">
        <v>1</v>
      </c>
      <c r="AK438">
        <v>40</v>
      </c>
      <c r="AL438" t="s">
        <v>4835</v>
      </c>
      <c r="AM438" t="s">
        <v>1698</v>
      </c>
      <c r="AN438" t="s">
        <v>4836</v>
      </c>
      <c r="AO438" t="s">
        <v>4837</v>
      </c>
      <c r="AP438" t="s">
        <v>74</v>
      </c>
      <c r="AQ438" t="s">
        <v>74</v>
      </c>
      <c r="AR438" t="s">
        <v>4838</v>
      </c>
      <c r="AS438" t="s">
        <v>4839</v>
      </c>
      <c r="AT438" t="s">
        <v>74</v>
      </c>
      <c r="AU438">
        <v>1991</v>
      </c>
      <c r="AV438">
        <v>31</v>
      </c>
      <c r="AW438">
        <v>1</v>
      </c>
      <c r="AX438" t="s">
        <v>74</v>
      </c>
      <c r="AY438" t="s">
        <v>74</v>
      </c>
      <c r="AZ438" t="s">
        <v>74</v>
      </c>
      <c r="BA438" t="s">
        <v>74</v>
      </c>
      <c r="BB438">
        <v>81</v>
      </c>
      <c r="BC438">
        <v>92</v>
      </c>
      <c r="BD438" t="s">
        <v>74</v>
      </c>
      <c r="BE438" t="s">
        <v>74</v>
      </c>
      <c r="BF438" t="s">
        <v>74</v>
      </c>
      <c r="BG438" t="s">
        <v>74</v>
      </c>
      <c r="BH438" t="s">
        <v>74</v>
      </c>
      <c r="BI438">
        <v>12</v>
      </c>
      <c r="BJ438" t="s">
        <v>677</v>
      </c>
      <c r="BK438" t="s">
        <v>97</v>
      </c>
      <c r="BL438" t="s">
        <v>677</v>
      </c>
      <c r="BM438" t="s">
        <v>4840</v>
      </c>
      <c r="BN438" t="s">
        <v>74</v>
      </c>
      <c r="BO438" t="s">
        <v>74</v>
      </c>
      <c r="BP438" t="s">
        <v>74</v>
      </c>
      <c r="BQ438" t="s">
        <v>74</v>
      </c>
      <c r="BR438" t="s">
        <v>100</v>
      </c>
      <c r="BS438" t="s">
        <v>4869</v>
      </c>
      <c r="BT438" t="str">
        <f>HYPERLINK("https%3A%2F%2Fwww.webofscience.com%2Fwos%2Fwoscc%2Ffull-record%2FWOS:A1991FD12300007","View Full Record in Web of Science")</f>
        <v>View Full Record in Web of Science</v>
      </c>
    </row>
    <row r="439" spans="1:72" x14ac:dyDescent="0.15">
      <c r="A439" t="s">
        <v>72</v>
      </c>
      <c r="B439" t="s">
        <v>4870</v>
      </c>
      <c r="C439" t="s">
        <v>74</v>
      </c>
      <c r="D439" t="s">
        <v>74</v>
      </c>
      <c r="E439" t="s">
        <v>74</v>
      </c>
      <c r="F439" t="s">
        <v>4870</v>
      </c>
      <c r="G439" t="s">
        <v>74</v>
      </c>
      <c r="H439" t="s">
        <v>74</v>
      </c>
      <c r="I439" t="s">
        <v>4871</v>
      </c>
      <c r="J439" t="s">
        <v>4831</v>
      </c>
      <c r="K439" t="s">
        <v>74</v>
      </c>
      <c r="L439" t="s">
        <v>74</v>
      </c>
      <c r="M439" t="s">
        <v>77</v>
      </c>
      <c r="N439" t="s">
        <v>78</v>
      </c>
      <c r="O439" t="s">
        <v>74</v>
      </c>
      <c r="P439" t="s">
        <v>74</v>
      </c>
      <c r="Q439" t="s">
        <v>74</v>
      </c>
      <c r="R439" t="s">
        <v>74</v>
      </c>
      <c r="S439" t="s">
        <v>74</v>
      </c>
      <c r="T439" t="s">
        <v>74</v>
      </c>
      <c r="U439" t="s">
        <v>4872</v>
      </c>
      <c r="V439" t="s">
        <v>4873</v>
      </c>
      <c r="W439" t="s">
        <v>74</v>
      </c>
      <c r="X439" t="s">
        <v>74</v>
      </c>
      <c r="Y439" t="s">
        <v>4874</v>
      </c>
      <c r="Z439" t="s">
        <v>74</v>
      </c>
      <c r="AA439" t="s">
        <v>3854</v>
      </c>
      <c r="AB439" t="s">
        <v>3855</v>
      </c>
      <c r="AC439" t="s">
        <v>74</v>
      </c>
      <c r="AD439" t="s">
        <v>74</v>
      </c>
      <c r="AE439" t="s">
        <v>74</v>
      </c>
      <c r="AF439" t="s">
        <v>74</v>
      </c>
      <c r="AG439">
        <v>80</v>
      </c>
      <c r="AH439">
        <v>62</v>
      </c>
      <c r="AI439">
        <v>66</v>
      </c>
      <c r="AJ439">
        <v>0</v>
      </c>
      <c r="AK439">
        <v>9</v>
      </c>
      <c r="AL439" t="s">
        <v>4835</v>
      </c>
      <c r="AM439" t="s">
        <v>1698</v>
      </c>
      <c r="AN439" t="s">
        <v>4836</v>
      </c>
      <c r="AO439" t="s">
        <v>4837</v>
      </c>
      <c r="AP439" t="s">
        <v>74</v>
      </c>
      <c r="AQ439" t="s">
        <v>74</v>
      </c>
      <c r="AR439" t="s">
        <v>4838</v>
      </c>
      <c r="AS439" t="s">
        <v>4839</v>
      </c>
      <c r="AT439" t="s">
        <v>74</v>
      </c>
      <c r="AU439">
        <v>1991</v>
      </c>
      <c r="AV439">
        <v>31</v>
      </c>
      <c r="AW439">
        <v>1</v>
      </c>
      <c r="AX439" t="s">
        <v>74</v>
      </c>
      <c r="AY439" t="s">
        <v>74</v>
      </c>
      <c r="AZ439" t="s">
        <v>74</v>
      </c>
      <c r="BA439" t="s">
        <v>74</v>
      </c>
      <c r="BB439">
        <v>93</v>
      </c>
      <c r="BC439">
        <v>109</v>
      </c>
      <c r="BD439" t="s">
        <v>74</v>
      </c>
      <c r="BE439" t="s">
        <v>74</v>
      </c>
      <c r="BF439" t="s">
        <v>74</v>
      </c>
      <c r="BG439" t="s">
        <v>74</v>
      </c>
      <c r="BH439" t="s">
        <v>74</v>
      </c>
      <c r="BI439">
        <v>17</v>
      </c>
      <c r="BJ439" t="s">
        <v>677</v>
      </c>
      <c r="BK439" t="s">
        <v>97</v>
      </c>
      <c r="BL439" t="s">
        <v>677</v>
      </c>
      <c r="BM439" t="s">
        <v>4840</v>
      </c>
      <c r="BN439" t="s">
        <v>74</v>
      </c>
      <c r="BO439" t="s">
        <v>74</v>
      </c>
      <c r="BP439" t="s">
        <v>74</v>
      </c>
      <c r="BQ439" t="s">
        <v>74</v>
      </c>
      <c r="BR439" t="s">
        <v>100</v>
      </c>
      <c r="BS439" t="s">
        <v>4875</v>
      </c>
      <c r="BT439" t="str">
        <f>HYPERLINK("https%3A%2F%2Fwww.webofscience.com%2Fwos%2Fwoscc%2Ffull-record%2FWOS:A1991FD12300008","View Full Record in Web of Science")</f>
        <v>View Full Record in Web of Science</v>
      </c>
    </row>
    <row r="440" spans="1:72" x14ac:dyDescent="0.15">
      <c r="A440" t="s">
        <v>72</v>
      </c>
      <c r="B440" t="s">
        <v>4876</v>
      </c>
      <c r="C440" t="s">
        <v>74</v>
      </c>
      <c r="D440" t="s">
        <v>74</v>
      </c>
      <c r="E440" t="s">
        <v>74</v>
      </c>
      <c r="F440" t="s">
        <v>4876</v>
      </c>
      <c r="G440" t="s">
        <v>74</v>
      </c>
      <c r="H440" t="s">
        <v>74</v>
      </c>
      <c r="I440" t="s">
        <v>4877</v>
      </c>
      <c r="J440" t="s">
        <v>4831</v>
      </c>
      <c r="K440" t="s">
        <v>74</v>
      </c>
      <c r="L440" t="s">
        <v>74</v>
      </c>
      <c r="M440" t="s">
        <v>77</v>
      </c>
      <c r="N440" t="s">
        <v>78</v>
      </c>
      <c r="O440" t="s">
        <v>74</v>
      </c>
      <c r="P440" t="s">
        <v>74</v>
      </c>
      <c r="Q440" t="s">
        <v>74</v>
      </c>
      <c r="R440" t="s">
        <v>74</v>
      </c>
      <c r="S440" t="s">
        <v>74</v>
      </c>
      <c r="T440" t="s">
        <v>74</v>
      </c>
      <c r="U440" t="s">
        <v>4878</v>
      </c>
      <c r="V440" t="s">
        <v>4879</v>
      </c>
      <c r="W440" t="s">
        <v>74</v>
      </c>
      <c r="X440" t="s">
        <v>74</v>
      </c>
      <c r="Y440" t="s">
        <v>4880</v>
      </c>
      <c r="Z440" t="s">
        <v>74</v>
      </c>
      <c r="AA440" t="s">
        <v>4881</v>
      </c>
      <c r="AB440" t="s">
        <v>4882</v>
      </c>
      <c r="AC440" t="s">
        <v>74</v>
      </c>
      <c r="AD440" t="s">
        <v>74</v>
      </c>
      <c r="AE440" t="s">
        <v>74</v>
      </c>
      <c r="AF440" t="s">
        <v>74</v>
      </c>
      <c r="AG440">
        <v>99</v>
      </c>
      <c r="AH440">
        <v>27</v>
      </c>
      <c r="AI440">
        <v>30</v>
      </c>
      <c r="AJ440">
        <v>0</v>
      </c>
      <c r="AK440">
        <v>16</v>
      </c>
      <c r="AL440" t="s">
        <v>4835</v>
      </c>
      <c r="AM440" t="s">
        <v>1698</v>
      </c>
      <c r="AN440" t="s">
        <v>4836</v>
      </c>
      <c r="AO440" t="s">
        <v>4837</v>
      </c>
      <c r="AP440" t="s">
        <v>74</v>
      </c>
      <c r="AQ440" t="s">
        <v>74</v>
      </c>
      <c r="AR440" t="s">
        <v>4838</v>
      </c>
      <c r="AS440" t="s">
        <v>4839</v>
      </c>
      <c r="AT440" t="s">
        <v>74</v>
      </c>
      <c r="AU440">
        <v>1991</v>
      </c>
      <c r="AV440">
        <v>31</v>
      </c>
      <c r="AW440">
        <v>1</v>
      </c>
      <c r="AX440" t="s">
        <v>74</v>
      </c>
      <c r="AY440" t="s">
        <v>74</v>
      </c>
      <c r="AZ440" t="s">
        <v>74</v>
      </c>
      <c r="BA440" t="s">
        <v>74</v>
      </c>
      <c r="BB440">
        <v>131</v>
      </c>
      <c r="BC440">
        <v>142</v>
      </c>
      <c r="BD440" t="s">
        <v>74</v>
      </c>
      <c r="BE440" t="s">
        <v>74</v>
      </c>
      <c r="BF440" t="s">
        <v>74</v>
      </c>
      <c r="BG440" t="s">
        <v>74</v>
      </c>
      <c r="BH440" t="s">
        <v>74</v>
      </c>
      <c r="BI440">
        <v>12</v>
      </c>
      <c r="BJ440" t="s">
        <v>677</v>
      </c>
      <c r="BK440" t="s">
        <v>97</v>
      </c>
      <c r="BL440" t="s">
        <v>677</v>
      </c>
      <c r="BM440" t="s">
        <v>4840</v>
      </c>
      <c r="BN440" t="s">
        <v>74</v>
      </c>
      <c r="BO440" t="s">
        <v>74</v>
      </c>
      <c r="BP440" t="s">
        <v>74</v>
      </c>
      <c r="BQ440" t="s">
        <v>74</v>
      </c>
      <c r="BR440" t="s">
        <v>100</v>
      </c>
      <c r="BS440" t="s">
        <v>4883</v>
      </c>
      <c r="BT440" t="str">
        <f>HYPERLINK("https%3A%2F%2Fwww.webofscience.com%2Fwos%2Fwoscc%2Ffull-record%2FWOS:A1991FD12300010","View Full Record in Web of Science")</f>
        <v>View Full Record in Web of Science</v>
      </c>
    </row>
    <row r="441" spans="1:72" x14ac:dyDescent="0.15">
      <c r="A441" t="s">
        <v>72</v>
      </c>
      <c r="B441" t="s">
        <v>4884</v>
      </c>
      <c r="C441" t="s">
        <v>74</v>
      </c>
      <c r="D441" t="s">
        <v>74</v>
      </c>
      <c r="E441" t="s">
        <v>74</v>
      </c>
      <c r="F441" t="s">
        <v>4884</v>
      </c>
      <c r="G441" t="s">
        <v>74</v>
      </c>
      <c r="H441" t="s">
        <v>74</v>
      </c>
      <c r="I441" t="s">
        <v>4885</v>
      </c>
      <c r="J441" t="s">
        <v>4831</v>
      </c>
      <c r="K441" t="s">
        <v>74</v>
      </c>
      <c r="L441" t="s">
        <v>74</v>
      </c>
      <c r="M441" t="s">
        <v>77</v>
      </c>
      <c r="N441" t="s">
        <v>78</v>
      </c>
      <c r="O441" t="s">
        <v>74</v>
      </c>
      <c r="P441" t="s">
        <v>74</v>
      </c>
      <c r="Q441" t="s">
        <v>74</v>
      </c>
      <c r="R441" t="s">
        <v>74</v>
      </c>
      <c r="S441" t="s">
        <v>74</v>
      </c>
      <c r="T441" t="s">
        <v>74</v>
      </c>
      <c r="U441" t="s">
        <v>4886</v>
      </c>
      <c r="V441" t="s">
        <v>4887</v>
      </c>
      <c r="W441" t="s">
        <v>74</v>
      </c>
      <c r="X441" t="s">
        <v>74</v>
      </c>
      <c r="Y441" t="s">
        <v>4888</v>
      </c>
      <c r="Z441" t="s">
        <v>74</v>
      </c>
      <c r="AA441" t="s">
        <v>74</v>
      </c>
      <c r="AB441" t="s">
        <v>74</v>
      </c>
      <c r="AC441" t="s">
        <v>74</v>
      </c>
      <c r="AD441" t="s">
        <v>74</v>
      </c>
      <c r="AE441" t="s">
        <v>74</v>
      </c>
      <c r="AF441" t="s">
        <v>74</v>
      </c>
      <c r="AG441">
        <v>25</v>
      </c>
      <c r="AH441">
        <v>42</v>
      </c>
      <c r="AI441">
        <v>48</v>
      </c>
      <c r="AJ441">
        <v>1</v>
      </c>
      <c r="AK441">
        <v>103</v>
      </c>
      <c r="AL441" t="s">
        <v>4835</v>
      </c>
      <c r="AM441" t="s">
        <v>1698</v>
      </c>
      <c r="AN441" t="s">
        <v>4836</v>
      </c>
      <c r="AO441" t="s">
        <v>4837</v>
      </c>
      <c r="AP441" t="s">
        <v>74</v>
      </c>
      <c r="AQ441" t="s">
        <v>74</v>
      </c>
      <c r="AR441" t="s">
        <v>4838</v>
      </c>
      <c r="AS441" t="s">
        <v>4839</v>
      </c>
      <c r="AT441" t="s">
        <v>74</v>
      </c>
      <c r="AU441">
        <v>1991</v>
      </c>
      <c r="AV441">
        <v>31</v>
      </c>
      <c r="AW441">
        <v>1</v>
      </c>
      <c r="AX441" t="s">
        <v>74</v>
      </c>
      <c r="AY441" t="s">
        <v>74</v>
      </c>
      <c r="AZ441" t="s">
        <v>74</v>
      </c>
      <c r="BA441" t="s">
        <v>74</v>
      </c>
      <c r="BB441">
        <v>143</v>
      </c>
      <c r="BC441">
        <v>149</v>
      </c>
      <c r="BD441" t="s">
        <v>74</v>
      </c>
      <c r="BE441" t="s">
        <v>74</v>
      </c>
      <c r="BF441" t="s">
        <v>74</v>
      </c>
      <c r="BG441" t="s">
        <v>74</v>
      </c>
      <c r="BH441" t="s">
        <v>74</v>
      </c>
      <c r="BI441">
        <v>7</v>
      </c>
      <c r="BJ441" t="s">
        <v>677</v>
      </c>
      <c r="BK441" t="s">
        <v>97</v>
      </c>
      <c r="BL441" t="s">
        <v>677</v>
      </c>
      <c r="BM441" t="s">
        <v>4840</v>
      </c>
      <c r="BN441" t="s">
        <v>74</v>
      </c>
      <c r="BO441" t="s">
        <v>74</v>
      </c>
      <c r="BP441" t="s">
        <v>74</v>
      </c>
      <c r="BQ441" t="s">
        <v>74</v>
      </c>
      <c r="BR441" t="s">
        <v>100</v>
      </c>
      <c r="BS441" t="s">
        <v>4889</v>
      </c>
      <c r="BT441" t="str">
        <f>HYPERLINK("https%3A%2F%2Fwww.webofscience.com%2Fwos%2Fwoscc%2Ffull-record%2FWOS:A1991FD12300011","View Full Record in Web of Science")</f>
        <v>View Full Record in Web of Science</v>
      </c>
    </row>
    <row r="442" spans="1:72" x14ac:dyDescent="0.15">
      <c r="A442" t="s">
        <v>72</v>
      </c>
      <c r="B442" t="s">
        <v>4890</v>
      </c>
      <c r="C442" t="s">
        <v>74</v>
      </c>
      <c r="D442" t="s">
        <v>74</v>
      </c>
      <c r="E442" t="s">
        <v>74</v>
      </c>
      <c r="F442" t="s">
        <v>4890</v>
      </c>
      <c r="G442" t="s">
        <v>74</v>
      </c>
      <c r="H442" t="s">
        <v>74</v>
      </c>
      <c r="I442" t="s">
        <v>4891</v>
      </c>
      <c r="J442" t="s">
        <v>4831</v>
      </c>
      <c r="K442" t="s">
        <v>74</v>
      </c>
      <c r="L442" t="s">
        <v>74</v>
      </c>
      <c r="M442" t="s">
        <v>77</v>
      </c>
      <c r="N442" t="s">
        <v>52</v>
      </c>
      <c r="O442" t="s">
        <v>74</v>
      </c>
      <c r="P442" t="s">
        <v>74</v>
      </c>
      <c r="Q442" t="s">
        <v>74</v>
      </c>
      <c r="R442" t="s">
        <v>74</v>
      </c>
      <c r="S442" t="s">
        <v>74</v>
      </c>
      <c r="T442" t="s">
        <v>74</v>
      </c>
      <c r="U442" t="s">
        <v>74</v>
      </c>
      <c r="V442" t="s">
        <v>74</v>
      </c>
      <c r="W442" t="s">
        <v>4892</v>
      </c>
      <c r="X442" t="s">
        <v>4893</v>
      </c>
      <c r="Y442" t="s">
        <v>74</v>
      </c>
      <c r="Z442" t="s">
        <v>74</v>
      </c>
      <c r="AA442" t="s">
        <v>74</v>
      </c>
      <c r="AB442" t="s">
        <v>74</v>
      </c>
      <c r="AC442" t="s">
        <v>74</v>
      </c>
      <c r="AD442" t="s">
        <v>74</v>
      </c>
      <c r="AE442" t="s">
        <v>74</v>
      </c>
      <c r="AF442" t="s">
        <v>74</v>
      </c>
      <c r="AG442">
        <v>0</v>
      </c>
      <c r="AH442">
        <v>12</v>
      </c>
      <c r="AI442">
        <v>13</v>
      </c>
      <c r="AJ442">
        <v>0</v>
      </c>
      <c r="AK442">
        <v>2</v>
      </c>
      <c r="AL442" t="s">
        <v>4835</v>
      </c>
      <c r="AM442" t="s">
        <v>1698</v>
      </c>
      <c r="AN442" t="s">
        <v>4836</v>
      </c>
      <c r="AO442" t="s">
        <v>4837</v>
      </c>
      <c r="AP442" t="s">
        <v>74</v>
      </c>
      <c r="AQ442" t="s">
        <v>74</v>
      </c>
      <c r="AR442" t="s">
        <v>4838</v>
      </c>
      <c r="AS442" t="s">
        <v>4839</v>
      </c>
      <c r="AT442" t="s">
        <v>74</v>
      </c>
      <c r="AU442">
        <v>1991</v>
      </c>
      <c r="AV442">
        <v>31</v>
      </c>
      <c r="AW442">
        <v>5</v>
      </c>
      <c r="AX442" t="s">
        <v>74</v>
      </c>
      <c r="AY442" t="s">
        <v>74</v>
      </c>
      <c r="AZ442" t="s">
        <v>74</v>
      </c>
      <c r="BA442" t="s">
        <v>74</v>
      </c>
      <c r="BB442" t="s">
        <v>4894</v>
      </c>
      <c r="BC442" t="s">
        <v>4894</v>
      </c>
      <c r="BD442" t="s">
        <v>74</v>
      </c>
      <c r="BE442" t="s">
        <v>74</v>
      </c>
      <c r="BF442" t="s">
        <v>74</v>
      </c>
      <c r="BG442" t="s">
        <v>74</v>
      </c>
      <c r="BH442" t="s">
        <v>74</v>
      </c>
      <c r="BI442">
        <v>1</v>
      </c>
      <c r="BJ442" t="s">
        <v>677</v>
      </c>
      <c r="BK442" t="s">
        <v>97</v>
      </c>
      <c r="BL442" t="s">
        <v>677</v>
      </c>
      <c r="BM442" t="s">
        <v>4895</v>
      </c>
      <c r="BN442" t="s">
        <v>74</v>
      </c>
      <c r="BO442" t="s">
        <v>74</v>
      </c>
      <c r="BP442" t="s">
        <v>74</v>
      </c>
      <c r="BQ442" t="s">
        <v>74</v>
      </c>
      <c r="BR442" t="s">
        <v>100</v>
      </c>
      <c r="BS442" t="s">
        <v>4896</v>
      </c>
      <c r="BT442" t="str">
        <f>HYPERLINK("https%3A%2F%2Fwww.webofscience.com%2Fwos%2Fwoscc%2Ffull-record%2FWOS:A1991GV28500020","View Full Record in Web of Science")</f>
        <v>View Full Record in Web of Science</v>
      </c>
    </row>
    <row r="443" spans="1:72" x14ac:dyDescent="0.15">
      <c r="A443" t="s">
        <v>72</v>
      </c>
      <c r="B443" t="s">
        <v>4897</v>
      </c>
      <c r="C443" t="s">
        <v>74</v>
      </c>
      <c r="D443" t="s">
        <v>74</v>
      </c>
      <c r="E443" t="s">
        <v>74</v>
      </c>
      <c r="F443" t="s">
        <v>4897</v>
      </c>
      <c r="G443" t="s">
        <v>74</v>
      </c>
      <c r="H443" t="s">
        <v>74</v>
      </c>
      <c r="I443" t="s">
        <v>4898</v>
      </c>
      <c r="J443" t="s">
        <v>4831</v>
      </c>
      <c r="K443" t="s">
        <v>74</v>
      </c>
      <c r="L443" t="s">
        <v>74</v>
      </c>
      <c r="M443" t="s">
        <v>77</v>
      </c>
      <c r="N443" t="s">
        <v>52</v>
      </c>
      <c r="O443" t="s">
        <v>74</v>
      </c>
      <c r="P443" t="s">
        <v>74</v>
      </c>
      <c r="Q443" t="s">
        <v>74</v>
      </c>
      <c r="R443" t="s">
        <v>74</v>
      </c>
      <c r="S443" t="s">
        <v>74</v>
      </c>
      <c r="T443" t="s">
        <v>74</v>
      </c>
      <c r="U443" t="s">
        <v>74</v>
      </c>
      <c r="V443" t="s">
        <v>74</v>
      </c>
      <c r="W443" t="s">
        <v>4899</v>
      </c>
      <c r="X443" t="s">
        <v>4900</v>
      </c>
      <c r="Y443" t="s">
        <v>74</v>
      </c>
      <c r="Z443" t="s">
        <v>74</v>
      </c>
      <c r="AA443" t="s">
        <v>74</v>
      </c>
      <c r="AB443" t="s">
        <v>74</v>
      </c>
      <c r="AC443" t="s">
        <v>74</v>
      </c>
      <c r="AD443" t="s">
        <v>74</v>
      </c>
      <c r="AE443" t="s">
        <v>74</v>
      </c>
      <c r="AF443" t="s">
        <v>74</v>
      </c>
      <c r="AG443">
        <v>0</v>
      </c>
      <c r="AH443">
        <v>1</v>
      </c>
      <c r="AI443">
        <v>1</v>
      </c>
      <c r="AJ443">
        <v>0</v>
      </c>
      <c r="AK443">
        <v>1</v>
      </c>
      <c r="AL443" t="s">
        <v>4835</v>
      </c>
      <c r="AM443" t="s">
        <v>1698</v>
      </c>
      <c r="AN443" t="s">
        <v>4836</v>
      </c>
      <c r="AO443" t="s">
        <v>4837</v>
      </c>
      <c r="AP443" t="s">
        <v>74</v>
      </c>
      <c r="AQ443" t="s">
        <v>74</v>
      </c>
      <c r="AR443" t="s">
        <v>4838</v>
      </c>
      <c r="AS443" t="s">
        <v>4839</v>
      </c>
      <c r="AT443" t="s">
        <v>74</v>
      </c>
      <c r="AU443">
        <v>1991</v>
      </c>
      <c r="AV443">
        <v>31</v>
      </c>
      <c r="AW443">
        <v>5</v>
      </c>
      <c r="AX443" t="s">
        <v>74</v>
      </c>
      <c r="AY443" t="s">
        <v>74</v>
      </c>
      <c r="AZ443" t="s">
        <v>74</v>
      </c>
      <c r="BA443" t="s">
        <v>74</v>
      </c>
      <c r="BB443" t="s">
        <v>4901</v>
      </c>
      <c r="BC443" t="s">
        <v>4901</v>
      </c>
      <c r="BD443" t="s">
        <v>74</v>
      </c>
      <c r="BE443" t="s">
        <v>74</v>
      </c>
      <c r="BF443" t="s">
        <v>74</v>
      </c>
      <c r="BG443" t="s">
        <v>74</v>
      </c>
      <c r="BH443" t="s">
        <v>74</v>
      </c>
      <c r="BI443">
        <v>1</v>
      </c>
      <c r="BJ443" t="s">
        <v>677</v>
      </c>
      <c r="BK443" t="s">
        <v>97</v>
      </c>
      <c r="BL443" t="s">
        <v>677</v>
      </c>
      <c r="BM443" t="s">
        <v>4895</v>
      </c>
      <c r="BN443" t="s">
        <v>74</v>
      </c>
      <c r="BO443" t="s">
        <v>74</v>
      </c>
      <c r="BP443" t="s">
        <v>74</v>
      </c>
      <c r="BQ443" t="s">
        <v>74</v>
      </c>
      <c r="BR443" t="s">
        <v>100</v>
      </c>
      <c r="BS443" t="s">
        <v>4902</v>
      </c>
      <c r="BT443" t="str">
        <f>HYPERLINK("https%3A%2F%2Fwww.webofscience.com%2Fwos%2Fwoscc%2Ffull-record%2FWOS:A1991GV28500098","View Full Record in Web of Science")</f>
        <v>View Full Record in Web of Science</v>
      </c>
    </row>
    <row r="444" spans="1:72" x14ac:dyDescent="0.15">
      <c r="A444" t="s">
        <v>72</v>
      </c>
      <c r="B444" t="s">
        <v>4903</v>
      </c>
      <c r="C444" t="s">
        <v>74</v>
      </c>
      <c r="D444" t="s">
        <v>74</v>
      </c>
      <c r="E444" t="s">
        <v>74</v>
      </c>
      <c r="F444" t="s">
        <v>4903</v>
      </c>
      <c r="G444" t="s">
        <v>74</v>
      </c>
      <c r="H444" t="s">
        <v>74</v>
      </c>
      <c r="I444" t="s">
        <v>4904</v>
      </c>
      <c r="J444" t="s">
        <v>4831</v>
      </c>
      <c r="K444" t="s">
        <v>74</v>
      </c>
      <c r="L444" t="s">
        <v>74</v>
      </c>
      <c r="M444" t="s">
        <v>77</v>
      </c>
      <c r="N444" t="s">
        <v>52</v>
      </c>
      <c r="O444" t="s">
        <v>74</v>
      </c>
      <c r="P444" t="s">
        <v>74</v>
      </c>
      <c r="Q444" t="s">
        <v>74</v>
      </c>
      <c r="R444" t="s">
        <v>74</v>
      </c>
      <c r="S444" t="s">
        <v>74</v>
      </c>
      <c r="T444" t="s">
        <v>74</v>
      </c>
      <c r="U444" t="s">
        <v>74</v>
      </c>
      <c r="V444" t="s">
        <v>74</v>
      </c>
      <c r="W444" t="s">
        <v>4905</v>
      </c>
      <c r="X444" t="s">
        <v>1978</v>
      </c>
      <c r="Y444" t="s">
        <v>74</v>
      </c>
      <c r="Z444" t="s">
        <v>74</v>
      </c>
      <c r="AA444" t="s">
        <v>74</v>
      </c>
      <c r="AB444" t="s">
        <v>74</v>
      </c>
      <c r="AC444" t="s">
        <v>74</v>
      </c>
      <c r="AD444" t="s">
        <v>74</v>
      </c>
      <c r="AE444" t="s">
        <v>74</v>
      </c>
      <c r="AF444" t="s">
        <v>74</v>
      </c>
      <c r="AG444">
        <v>0</v>
      </c>
      <c r="AH444">
        <v>0</v>
      </c>
      <c r="AI444">
        <v>0</v>
      </c>
      <c r="AJ444">
        <v>0</v>
      </c>
      <c r="AK444">
        <v>0</v>
      </c>
      <c r="AL444" t="s">
        <v>4835</v>
      </c>
      <c r="AM444" t="s">
        <v>1698</v>
      </c>
      <c r="AN444" t="s">
        <v>4836</v>
      </c>
      <c r="AO444" t="s">
        <v>4837</v>
      </c>
      <c r="AP444" t="s">
        <v>74</v>
      </c>
      <c r="AQ444" t="s">
        <v>74</v>
      </c>
      <c r="AR444" t="s">
        <v>4838</v>
      </c>
      <c r="AS444" t="s">
        <v>4839</v>
      </c>
      <c r="AT444" t="s">
        <v>74</v>
      </c>
      <c r="AU444">
        <v>1991</v>
      </c>
      <c r="AV444">
        <v>31</v>
      </c>
      <c r="AW444">
        <v>5</v>
      </c>
      <c r="AX444" t="s">
        <v>74</v>
      </c>
      <c r="AY444" t="s">
        <v>74</v>
      </c>
      <c r="AZ444" t="s">
        <v>74</v>
      </c>
      <c r="BA444" t="s">
        <v>74</v>
      </c>
      <c r="BB444" t="s">
        <v>3409</v>
      </c>
      <c r="BC444" t="s">
        <v>3409</v>
      </c>
      <c r="BD444" t="s">
        <v>74</v>
      </c>
      <c r="BE444" t="s">
        <v>74</v>
      </c>
      <c r="BF444" t="s">
        <v>74</v>
      </c>
      <c r="BG444" t="s">
        <v>74</v>
      </c>
      <c r="BH444" t="s">
        <v>74</v>
      </c>
      <c r="BI444">
        <v>1</v>
      </c>
      <c r="BJ444" t="s">
        <v>677</v>
      </c>
      <c r="BK444" t="s">
        <v>97</v>
      </c>
      <c r="BL444" t="s">
        <v>677</v>
      </c>
      <c r="BM444" t="s">
        <v>4895</v>
      </c>
      <c r="BN444" t="s">
        <v>74</v>
      </c>
      <c r="BO444" t="s">
        <v>74</v>
      </c>
      <c r="BP444" t="s">
        <v>74</v>
      </c>
      <c r="BQ444" t="s">
        <v>74</v>
      </c>
      <c r="BR444" t="s">
        <v>100</v>
      </c>
      <c r="BS444" t="s">
        <v>4906</v>
      </c>
      <c r="BT444" t="str">
        <f>HYPERLINK("https%3A%2F%2Fwww.webofscience.com%2Fwos%2Fwoscc%2Ffull-record%2FWOS:A1991GV28500009","View Full Record in Web of Science")</f>
        <v>View Full Record in Web of Science</v>
      </c>
    </row>
    <row r="445" spans="1:72" x14ac:dyDescent="0.15">
      <c r="A445" t="s">
        <v>72</v>
      </c>
      <c r="B445" t="s">
        <v>4907</v>
      </c>
      <c r="C445" t="s">
        <v>74</v>
      </c>
      <c r="D445" t="s">
        <v>74</v>
      </c>
      <c r="E445" t="s">
        <v>74</v>
      </c>
      <c r="F445" t="s">
        <v>4907</v>
      </c>
      <c r="G445" t="s">
        <v>74</v>
      </c>
      <c r="H445" t="s">
        <v>74</v>
      </c>
      <c r="I445" t="s">
        <v>4908</v>
      </c>
      <c r="J445" t="s">
        <v>208</v>
      </c>
      <c r="K445" t="s">
        <v>74</v>
      </c>
      <c r="L445" t="s">
        <v>74</v>
      </c>
      <c r="M445" t="s">
        <v>77</v>
      </c>
      <c r="N445" t="s">
        <v>78</v>
      </c>
      <c r="O445" t="s">
        <v>74</v>
      </c>
      <c r="P445" t="s">
        <v>74</v>
      </c>
      <c r="Q445" t="s">
        <v>74</v>
      </c>
      <c r="R445" t="s">
        <v>74</v>
      </c>
      <c r="S445" t="s">
        <v>74</v>
      </c>
      <c r="T445" t="s">
        <v>74</v>
      </c>
      <c r="U445" t="s">
        <v>4909</v>
      </c>
      <c r="V445" t="s">
        <v>4910</v>
      </c>
      <c r="W445" t="s">
        <v>4911</v>
      </c>
      <c r="X445" t="s">
        <v>4912</v>
      </c>
      <c r="Y445" t="s">
        <v>4913</v>
      </c>
      <c r="Z445" t="s">
        <v>74</v>
      </c>
      <c r="AA445" t="s">
        <v>4914</v>
      </c>
      <c r="AB445" t="s">
        <v>74</v>
      </c>
      <c r="AC445" t="s">
        <v>74</v>
      </c>
      <c r="AD445" t="s">
        <v>74</v>
      </c>
      <c r="AE445" t="s">
        <v>74</v>
      </c>
      <c r="AF445" t="s">
        <v>74</v>
      </c>
      <c r="AG445">
        <v>22</v>
      </c>
      <c r="AH445">
        <v>2</v>
      </c>
      <c r="AI445">
        <v>2</v>
      </c>
      <c r="AJ445">
        <v>0</v>
      </c>
      <c r="AK445">
        <v>0</v>
      </c>
      <c r="AL445" t="s">
        <v>214</v>
      </c>
      <c r="AM445" t="s">
        <v>215</v>
      </c>
      <c r="AN445" t="s">
        <v>216</v>
      </c>
      <c r="AO445" t="s">
        <v>217</v>
      </c>
      <c r="AP445" t="s">
        <v>74</v>
      </c>
      <c r="AQ445" t="s">
        <v>74</v>
      </c>
      <c r="AR445" t="s">
        <v>218</v>
      </c>
      <c r="AS445" t="s">
        <v>219</v>
      </c>
      <c r="AT445" t="s">
        <v>4915</v>
      </c>
      <c r="AU445">
        <v>1991</v>
      </c>
      <c r="AV445">
        <v>9</v>
      </c>
      <c r="AW445">
        <v>1</v>
      </c>
      <c r="AX445" t="s">
        <v>74</v>
      </c>
      <c r="AY445" t="s">
        <v>74</v>
      </c>
      <c r="AZ445" t="s">
        <v>74</v>
      </c>
      <c r="BA445" t="s">
        <v>74</v>
      </c>
      <c r="BB445">
        <v>21</v>
      </c>
      <c r="BC445">
        <v>29</v>
      </c>
      <c r="BD445" t="s">
        <v>74</v>
      </c>
      <c r="BE445" t="s">
        <v>74</v>
      </c>
      <c r="BF445" t="s">
        <v>74</v>
      </c>
      <c r="BG445" t="s">
        <v>74</v>
      </c>
      <c r="BH445" t="s">
        <v>74</v>
      </c>
      <c r="BI445">
        <v>9</v>
      </c>
      <c r="BJ445" t="s">
        <v>221</v>
      </c>
      <c r="BK445" t="s">
        <v>97</v>
      </c>
      <c r="BL445" t="s">
        <v>222</v>
      </c>
      <c r="BM445" t="s">
        <v>4916</v>
      </c>
      <c r="BN445" t="s">
        <v>74</v>
      </c>
      <c r="BO445" t="s">
        <v>74</v>
      </c>
      <c r="BP445" t="s">
        <v>74</v>
      </c>
      <c r="BQ445" t="s">
        <v>74</v>
      </c>
      <c r="BR445" t="s">
        <v>100</v>
      </c>
      <c r="BS445" t="s">
        <v>4917</v>
      </c>
      <c r="BT445" t="str">
        <f>HYPERLINK("https%3A%2F%2Fwww.webofscience.com%2Fwos%2Fwoscc%2Ffull-record%2FWOS:A1991FA43600003","View Full Record in Web of Science")</f>
        <v>View Full Record in Web of Science</v>
      </c>
    </row>
    <row r="446" spans="1:72" x14ac:dyDescent="0.15">
      <c r="A446" t="s">
        <v>72</v>
      </c>
      <c r="B446" t="s">
        <v>4918</v>
      </c>
      <c r="C446" t="s">
        <v>74</v>
      </c>
      <c r="D446" t="s">
        <v>74</v>
      </c>
      <c r="E446" t="s">
        <v>74</v>
      </c>
      <c r="F446" t="s">
        <v>4918</v>
      </c>
      <c r="G446" t="s">
        <v>74</v>
      </c>
      <c r="H446" t="s">
        <v>74</v>
      </c>
      <c r="I446" t="s">
        <v>4919</v>
      </c>
      <c r="J446" t="s">
        <v>4920</v>
      </c>
      <c r="K446" t="s">
        <v>74</v>
      </c>
      <c r="L446" t="s">
        <v>74</v>
      </c>
      <c r="M446" t="s">
        <v>77</v>
      </c>
      <c r="N446" t="s">
        <v>401</v>
      </c>
      <c r="O446" t="s">
        <v>4921</v>
      </c>
      <c r="P446" t="s">
        <v>4922</v>
      </c>
      <c r="Q446" t="s">
        <v>4923</v>
      </c>
      <c r="R446" t="s">
        <v>74</v>
      </c>
      <c r="S446" t="s">
        <v>74</v>
      </c>
      <c r="T446" t="s">
        <v>74</v>
      </c>
      <c r="U446" t="s">
        <v>4924</v>
      </c>
      <c r="V446" t="s">
        <v>4925</v>
      </c>
      <c r="W446" t="s">
        <v>4926</v>
      </c>
      <c r="X446" t="s">
        <v>4927</v>
      </c>
      <c r="Y446" t="s">
        <v>74</v>
      </c>
      <c r="Z446" t="s">
        <v>74</v>
      </c>
      <c r="AA446" t="s">
        <v>4928</v>
      </c>
      <c r="AB446" t="s">
        <v>4929</v>
      </c>
      <c r="AC446" t="s">
        <v>74</v>
      </c>
      <c r="AD446" t="s">
        <v>74</v>
      </c>
      <c r="AE446" t="s">
        <v>74</v>
      </c>
      <c r="AF446" t="s">
        <v>74</v>
      </c>
      <c r="AG446">
        <v>35</v>
      </c>
      <c r="AH446">
        <v>28</v>
      </c>
      <c r="AI446">
        <v>28</v>
      </c>
      <c r="AJ446">
        <v>0</v>
      </c>
      <c r="AK446">
        <v>5</v>
      </c>
      <c r="AL446" t="s">
        <v>4930</v>
      </c>
      <c r="AM446" t="s">
        <v>4931</v>
      </c>
      <c r="AN446" t="s">
        <v>4932</v>
      </c>
      <c r="AO446" t="s">
        <v>4933</v>
      </c>
      <c r="AP446" t="s">
        <v>74</v>
      </c>
      <c r="AQ446" t="s">
        <v>74</v>
      </c>
      <c r="AR446" t="s">
        <v>4934</v>
      </c>
      <c r="AS446" t="s">
        <v>4935</v>
      </c>
      <c r="AT446" t="s">
        <v>74</v>
      </c>
      <c r="AU446">
        <v>1991</v>
      </c>
      <c r="AV446">
        <v>81</v>
      </c>
      <c r="AW446" t="s">
        <v>4936</v>
      </c>
      <c r="AX446" t="s">
        <v>74</v>
      </c>
      <c r="AY446" t="s">
        <v>74</v>
      </c>
      <c r="AZ446" t="s">
        <v>74</v>
      </c>
      <c r="BA446" t="s">
        <v>74</v>
      </c>
      <c r="BB446">
        <v>325</v>
      </c>
      <c r="BC446">
        <v>341</v>
      </c>
      <c r="BD446" t="s">
        <v>74</v>
      </c>
      <c r="BE446" t="s">
        <v>74</v>
      </c>
      <c r="BF446" t="s">
        <v>74</v>
      </c>
      <c r="BG446" t="s">
        <v>74</v>
      </c>
      <c r="BH446" t="s">
        <v>74</v>
      </c>
      <c r="BI446">
        <v>17</v>
      </c>
      <c r="BJ446" t="s">
        <v>4937</v>
      </c>
      <c r="BK446" t="s">
        <v>417</v>
      </c>
      <c r="BL446" t="s">
        <v>4938</v>
      </c>
      <c r="BM446" t="s">
        <v>4939</v>
      </c>
      <c r="BN446" t="s">
        <v>74</v>
      </c>
      <c r="BO446" t="s">
        <v>74</v>
      </c>
      <c r="BP446" t="s">
        <v>74</v>
      </c>
      <c r="BQ446" t="s">
        <v>74</v>
      </c>
      <c r="BR446" t="s">
        <v>100</v>
      </c>
      <c r="BS446" t="s">
        <v>4940</v>
      </c>
      <c r="BT446" t="str">
        <f>HYPERLINK("https%3A%2F%2Fwww.webofscience.com%2Fwos%2Fwoscc%2Ffull-record%2FWOS:A1991HB91600005","View Full Record in Web of Science")</f>
        <v>View Full Record in Web of Science</v>
      </c>
    </row>
    <row r="447" spans="1:72" x14ac:dyDescent="0.15">
      <c r="A447" t="s">
        <v>72</v>
      </c>
      <c r="B447" t="s">
        <v>4941</v>
      </c>
      <c r="C447" t="s">
        <v>74</v>
      </c>
      <c r="D447" t="s">
        <v>74</v>
      </c>
      <c r="E447" t="s">
        <v>74</v>
      </c>
      <c r="F447" t="s">
        <v>4941</v>
      </c>
      <c r="G447" t="s">
        <v>74</v>
      </c>
      <c r="H447" t="s">
        <v>74</v>
      </c>
      <c r="I447" t="s">
        <v>4942</v>
      </c>
      <c r="J447" t="s">
        <v>4920</v>
      </c>
      <c r="K447" t="s">
        <v>74</v>
      </c>
      <c r="L447" t="s">
        <v>74</v>
      </c>
      <c r="M447" t="s">
        <v>77</v>
      </c>
      <c r="N447" t="s">
        <v>401</v>
      </c>
      <c r="O447" t="s">
        <v>4921</v>
      </c>
      <c r="P447" t="s">
        <v>4922</v>
      </c>
      <c r="Q447" t="s">
        <v>4923</v>
      </c>
      <c r="R447" t="s">
        <v>74</v>
      </c>
      <c r="S447" t="s">
        <v>74</v>
      </c>
      <c r="T447" t="s">
        <v>74</v>
      </c>
      <c r="U447" t="s">
        <v>4943</v>
      </c>
      <c r="V447" t="s">
        <v>4944</v>
      </c>
      <c r="W447" t="s">
        <v>74</v>
      </c>
      <c r="X447" t="s">
        <v>74</v>
      </c>
      <c r="Y447" t="s">
        <v>4945</v>
      </c>
      <c r="Z447" t="s">
        <v>74</v>
      </c>
      <c r="AA447" t="s">
        <v>4002</v>
      </c>
      <c r="AB447" t="s">
        <v>4003</v>
      </c>
      <c r="AC447" t="s">
        <v>74</v>
      </c>
      <c r="AD447" t="s">
        <v>74</v>
      </c>
      <c r="AE447" t="s">
        <v>74</v>
      </c>
      <c r="AF447" t="s">
        <v>74</v>
      </c>
      <c r="AG447">
        <v>9</v>
      </c>
      <c r="AH447">
        <v>12</v>
      </c>
      <c r="AI447">
        <v>12</v>
      </c>
      <c r="AJ447">
        <v>0</v>
      </c>
      <c r="AK447">
        <v>1</v>
      </c>
      <c r="AL447" t="s">
        <v>4930</v>
      </c>
      <c r="AM447" t="s">
        <v>4931</v>
      </c>
      <c r="AN447" t="s">
        <v>4932</v>
      </c>
      <c r="AO447" t="s">
        <v>4933</v>
      </c>
      <c r="AP447" t="s">
        <v>74</v>
      </c>
      <c r="AQ447" t="s">
        <v>74</v>
      </c>
      <c r="AR447" t="s">
        <v>4934</v>
      </c>
      <c r="AS447" t="s">
        <v>4935</v>
      </c>
      <c r="AT447" t="s">
        <v>74</v>
      </c>
      <c r="AU447">
        <v>1991</v>
      </c>
      <c r="AV447">
        <v>81</v>
      </c>
      <c r="AW447" t="s">
        <v>4936</v>
      </c>
      <c r="AX447" t="s">
        <v>74</v>
      </c>
      <c r="AY447" t="s">
        <v>74</v>
      </c>
      <c r="AZ447" t="s">
        <v>74</v>
      </c>
      <c r="BA447" t="s">
        <v>74</v>
      </c>
      <c r="BB447">
        <v>343</v>
      </c>
      <c r="BC447">
        <v>355</v>
      </c>
      <c r="BD447" t="s">
        <v>74</v>
      </c>
      <c r="BE447" t="s">
        <v>74</v>
      </c>
      <c r="BF447" t="s">
        <v>74</v>
      </c>
      <c r="BG447" t="s">
        <v>74</v>
      </c>
      <c r="BH447" t="s">
        <v>74</v>
      </c>
      <c r="BI447">
        <v>13</v>
      </c>
      <c r="BJ447" t="s">
        <v>4937</v>
      </c>
      <c r="BK447" t="s">
        <v>417</v>
      </c>
      <c r="BL447" t="s">
        <v>4938</v>
      </c>
      <c r="BM447" t="s">
        <v>4939</v>
      </c>
      <c r="BN447" t="s">
        <v>74</v>
      </c>
      <c r="BO447" t="s">
        <v>74</v>
      </c>
      <c r="BP447" t="s">
        <v>74</v>
      </c>
      <c r="BQ447" t="s">
        <v>74</v>
      </c>
      <c r="BR447" t="s">
        <v>100</v>
      </c>
      <c r="BS447" t="s">
        <v>4946</v>
      </c>
      <c r="BT447" t="str">
        <f>HYPERLINK("https%3A%2F%2Fwww.webofscience.com%2Fwos%2Fwoscc%2Ffull-record%2FWOS:A1991HB91600006","View Full Record in Web of Science")</f>
        <v>View Full Record in Web of Science</v>
      </c>
    </row>
    <row r="448" spans="1:72" x14ac:dyDescent="0.15">
      <c r="A448" t="s">
        <v>72</v>
      </c>
      <c r="B448" t="s">
        <v>4947</v>
      </c>
      <c r="C448" t="s">
        <v>74</v>
      </c>
      <c r="D448" t="s">
        <v>74</v>
      </c>
      <c r="E448" t="s">
        <v>74</v>
      </c>
      <c r="F448" t="s">
        <v>4947</v>
      </c>
      <c r="G448" t="s">
        <v>74</v>
      </c>
      <c r="H448" t="s">
        <v>74</v>
      </c>
      <c r="I448" t="s">
        <v>4948</v>
      </c>
      <c r="J448" t="s">
        <v>4920</v>
      </c>
      <c r="K448" t="s">
        <v>74</v>
      </c>
      <c r="L448" t="s">
        <v>74</v>
      </c>
      <c r="M448" t="s">
        <v>77</v>
      </c>
      <c r="N448" t="s">
        <v>401</v>
      </c>
      <c r="O448" t="s">
        <v>4921</v>
      </c>
      <c r="P448" t="s">
        <v>4922</v>
      </c>
      <c r="Q448" t="s">
        <v>4923</v>
      </c>
      <c r="R448" t="s">
        <v>74</v>
      </c>
      <c r="S448" t="s">
        <v>74</v>
      </c>
      <c r="T448" t="s">
        <v>74</v>
      </c>
      <c r="U448" t="s">
        <v>74</v>
      </c>
      <c r="V448" t="s">
        <v>4949</v>
      </c>
      <c r="W448" t="s">
        <v>74</v>
      </c>
      <c r="X448" t="s">
        <v>74</v>
      </c>
      <c r="Y448" t="s">
        <v>4950</v>
      </c>
      <c r="Z448" t="s">
        <v>74</v>
      </c>
      <c r="AA448" t="s">
        <v>4951</v>
      </c>
      <c r="AB448" t="s">
        <v>4952</v>
      </c>
      <c r="AC448" t="s">
        <v>74</v>
      </c>
      <c r="AD448" t="s">
        <v>74</v>
      </c>
      <c r="AE448" t="s">
        <v>74</v>
      </c>
      <c r="AF448" t="s">
        <v>74</v>
      </c>
      <c r="AG448">
        <v>4</v>
      </c>
      <c r="AH448">
        <v>6</v>
      </c>
      <c r="AI448">
        <v>6</v>
      </c>
      <c r="AJ448">
        <v>0</v>
      </c>
      <c r="AK448">
        <v>5</v>
      </c>
      <c r="AL448" t="s">
        <v>4930</v>
      </c>
      <c r="AM448" t="s">
        <v>4931</v>
      </c>
      <c r="AN448" t="s">
        <v>4932</v>
      </c>
      <c r="AO448" t="s">
        <v>4933</v>
      </c>
      <c r="AP448" t="s">
        <v>74</v>
      </c>
      <c r="AQ448" t="s">
        <v>74</v>
      </c>
      <c r="AR448" t="s">
        <v>4934</v>
      </c>
      <c r="AS448" t="s">
        <v>4935</v>
      </c>
      <c r="AT448" t="s">
        <v>74</v>
      </c>
      <c r="AU448">
        <v>1991</v>
      </c>
      <c r="AV448">
        <v>81</v>
      </c>
      <c r="AW448" t="s">
        <v>4936</v>
      </c>
      <c r="AX448" t="s">
        <v>74</v>
      </c>
      <c r="AY448" t="s">
        <v>74</v>
      </c>
      <c r="AZ448" t="s">
        <v>74</v>
      </c>
      <c r="BA448" t="s">
        <v>74</v>
      </c>
      <c r="BB448">
        <v>357</v>
      </c>
      <c r="BC448">
        <v>369</v>
      </c>
      <c r="BD448" t="s">
        <v>74</v>
      </c>
      <c r="BE448" t="s">
        <v>74</v>
      </c>
      <c r="BF448" t="s">
        <v>74</v>
      </c>
      <c r="BG448" t="s">
        <v>74</v>
      </c>
      <c r="BH448" t="s">
        <v>74</v>
      </c>
      <c r="BI448">
        <v>13</v>
      </c>
      <c r="BJ448" t="s">
        <v>4937</v>
      </c>
      <c r="BK448" t="s">
        <v>417</v>
      </c>
      <c r="BL448" t="s">
        <v>4938</v>
      </c>
      <c r="BM448" t="s">
        <v>4939</v>
      </c>
      <c r="BN448" t="s">
        <v>74</v>
      </c>
      <c r="BO448" t="s">
        <v>74</v>
      </c>
      <c r="BP448" t="s">
        <v>74</v>
      </c>
      <c r="BQ448" t="s">
        <v>74</v>
      </c>
      <c r="BR448" t="s">
        <v>100</v>
      </c>
      <c r="BS448" t="s">
        <v>4953</v>
      </c>
      <c r="BT448" t="str">
        <f>HYPERLINK("https%3A%2F%2Fwww.webofscience.com%2Fwos%2Fwoscc%2Ffull-record%2FWOS:A1991HB91600007","View Full Record in Web of Science")</f>
        <v>View Full Record in Web of Science</v>
      </c>
    </row>
    <row r="449" spans="1:72" x14ac:dyDescent="0.15">
      <c r="A449" t="s">
        <v>72</v>
      </c>
      <c r="B449" t="s">
        <v>4954</v>
      </c>
      <c r="C449" t="s">
        <v>74</v>
      </c>
      <c r="D449" t="s">
        <v>74</v>
      </c>
      <c r="E449" t="s">
        <v>74</v>
      </c>
      <c r="F449" t="s">
        <v>4954</v>
      </c>
      <c r="G449" t="s">
        <v>74</v>
      </c>
      <c r="H449" t="s">
        <v>74</v>
      </c>
      <c r="I449" t="s">
        <v>4955</v>
      </c>
      <c r="J449" t="s">
        <v>4920</v>
      </c>
      <c r="K449" t="s">
        <v>74</v>
      </c>
      <c r="L449" t="s">
        <v>74</v>
      </c>
      <c r="M449" t="s">
        <v>77</v>
      </c>
      <c r="N449" t="s">
        <v>401</v>
      </c>
      <c r="O449" t="s">
        <v>4921</v>
      </c>
      <c r="P449" t="s">
        <v>4922</v>
      </c>
      <c r="Q449" t="s">
        <v>4923</v>
      </c>
      <c r="R449" t="s">
        <v>74</v>
      </c>
      <c r="S449" t="s">
        <v>74</v>
      </c>
      <c r="T449" t="s">
        <v>74</v>
      </c>
      <c r="U449" t="s">
        <v>4956</v>
      </c>
      <c r="V449" t="s">
        <v>4957</v>
      </c>
      <c r="W449" t="s">
        <v>74</v>
      </c>
      <c r="X449" t="s">
        <v>74</v>
      </c>
      <c r="Y449" t="s">
        <v>4958</v>
      </c>
      <c r="Z449" t="s">
        <v>74</v>
      </c>
      <c r="AA449" t="s">
        <v>74</v>
      </c>
      <c r="AB449" t="s">
        <v>74</v>
      </c>
      <c r="AC449" t="s">
        <v>74</v>
      </c>
      <c r="AD449" t="s">
        <v>74</v>
      </c>
      <c r="AE449" t="s">
        <v>74</v>
      </c>
      <c r="AF449" t="s">
        <v>74</v>
      </c>
      <c r="AG449">
        <v>23</v>
      </c>
      <c r="AH449">
        <v>6</v>
      </c>
      <c r="AI449">
        <v>7</v>
      </c>
      <c r="AJ449">
        <v>0</v>
      </c>
      <c r="AK449">
        <v>4</v>
      </c>
      <c r="AL449" t="s">
        <v>4930</v>
      </c>
      <c r="AM449" t="s">
        <v>4931</v>
      </c>
      <c r="AN449" t="s">
        <v>4932</v>
      </c>
      <c r="AO449" t="s">
        <v>4933</v>
      </c>
      <c r="AP449" t="s">
        <v>74</v>
      </c>
      <c r="AQ449" t="s">
        <v>74</v>
      </c>
      <c r="AR449" t="s">
        <v>4934</v>
      </c>
      <c r="AS449" t="s">
        <v>4935</v>
      </c>
      <c r="AT449" t="s">
        <v>74</v>
      </c>
      <c r="AU449">
        <v>1991</v>
      </c>
      <c r="AV449">
        <v>81</v>
      </c>
      <c r="AW449" t="s">
        <v>4936</v>
      </c>
      <c r="AX449" t="s">
        <v>74</v>
      </c>
      <c r="AY449" t="s">
        <v>74</v>
      </c>
      <c r="AZ449" t="s">
        <v>74</v>
      </c>
      <c r="BA449" t="s">
        <v>74</v>
      </c>
      <c r="BB449">
        <v>371</v>
      </c>
      <c r="BC449">
        <v>382</v>
      </c>
      <c r="BD449" t="s">
        <v>74</v>
      </c>
      <c r="BE449" t="s">
        <v>74</v>
      </c>
      <c r="BF449" t="s">
        <v>74</v>
      </c>
      <c r="BG449" t="s">
        <v>74</v>
      </c>
      <c r="BH449" t="s">
        <v>74</v>
      </c>
      <c r="BI449">
        <v>12</v>
      </c>
      <c r="BJ449" t="s">
        <v>4937</v>
      </c>
      <c r="BK449" t="s">
        <v>417</v>
      </c>
      <c r="BL449" t="s">
        <v>4938</v>
      </c>
      <c r="BM449" t="s">
        <v>4939</v>
      </c>
      <c r="BN449" t="s">
        <v>74</v>
      </c>
      <c r="BO449" t="s">
        <v>74</v>
      </c>
      <c r="BP449" t="s">
        <v>74</v>
      </c>
      <c r="BQ449" t="s">
        <v>74</v>
      </c>
      <c r="BR449" t="s">
        <v>100</v>
      </c>
      <c r="BS449" t="s">
        <v>4959</v>
      </c>
      <c r="BT449" t="str">
        <f>HYPERLINK("https%3A%2F%2Fwww.webofscience.com%2Fwos%2Fwoscc%2Ffull-record%2FWOS:A1991HB91600008","View Full Record in Web of Science")</f>
        <v>View Full Record in Web of Science</v>
      </c>
    </row>
    <row r="450" spans="1:72" x14ac:dyDescent="0.15">
      <c r="A450" t="s">
        <v>72</v>
      </c>
      <c r="B450" t="s">
        <v>4960</v>
      </c>
      <c r="C450" t="s">
        <v>74</v>
      </c>
      <c r="D450" t="s">
        <v>74</v>
      </c>
      <c r="E450" t="s">
        <v>74</v>
      </c>
      <c r="F450" t="s">
        <v>4960</v>
      </c>
      <c r="G450" t="s">
        <v>74</v>
      </c>
      <c r="H450" t="s">
        <v>74</v>
      </c>
      <c r="I450" t="s">
        <v>4961</v>
      </c>
      <c r="J450" t="s">
        <v>4920</v>
      </c>
      <c r="K450" t="s">
        <v>74</v>
      </c>
      <c r="L450" t="s">
        <v>74</v>
      </c>
      <c r="M450" t="s">
        <v>77</v>
      </c>
      <c r="N450" t="s">
        <v>401</v>
      </c>
      <c r="O450" t="s">
        <v>4921</v>
      </c>
      <c r="P450" t="s">
        <v>4922</v>
      </c>
      <c r="Q450" t="s">
        <v>4923</v>
      </c>
      <c r="R450" t="s">
        <v>74</v>
      </c>
      <c r="S450" t="s">
        <v>74</v>
      </c>
      <c r="T450" t="s">
        <v>74</v>
      </c>
      <c r="U450" t="s">
        <v>4962</v>
      </c>
      <c r="V450" t="s">
        <v>4963</v>
      </c>
      <c r="W450" t="s">
        <v>74</v>
      </c>
      <c r="X450" t="s">
        <v>74</v>
      </c>
      <c r="Y450" t="s">
        <v>4964</v>
      </c>
      <c r="Z450" t="s">
        <v>74</v>
      </c>
      <c r="AA450" t="s">
        <v>74</v>
      </c>
      <c r="AB450" t="s">
        <v>4965</v>
      </c>
      <c r="AC450" t="s">
        <v>74</v>
      </c>
      <c r="AD450" t="s">
        <v>74</v>
      </c>
      <c r="AE450" t="s">
        <v>74</v>
      </c>
      <c r="AF450" t="s">
        <v>74</v>
      </c>
      <c r="AG450">
        <v>11</v>
      </c>
      <c r="AH450">
        <v>19</v>
      </c>
      <c r="AI450">
        <v>19</v>
      </c>
      <c r="AJ450">
        <v>0</v>
      </c>
      <c r="AK450">
        <v>1</v>
      </c>
      <c r="AL450" t="s">
        <v>4930</v>
      </c>
      <c r="AM450" t="s">
        <v>4931</v>
      </c>
      <c r="AN450" t="s">
        <v>4932</v>
      </c>
      <c r="AO450" t="s">
        <v>4933</v>
      </c>
      <c r="AP450" t="s">
        <v>74</v>
      </c>
      <c r="AQ450" t="s">
        <v>74</v>
      </c>
      <c r="AR450" t="s">
        <v>4934</v>
      </c>
      <c r="AS450" t="s">
        <v>4935</v>
      </c>
      <c r="AT450" t="s">
        <v>74</v>
      </c>
      <c r="AU450">
        <v>1991</v>
      </c>
      <c r="AV450">
        <v>81</v>
      </c>
      <c r="AW450" t="s">
        <v>4936</v>
      </c>
      <c r="AX450" t="s">
        <v>74</v>
      </c>
      <c r="AY450" t="s">
        <v>74</v>
      </c>
      <c r="AZ450" t="s">
        <v>74</v>
      </c>
      <c r="BA450" t="s">
        <v>74</v>
      </c>
      <c r="BB450">
        <v>383</v>
      </c>
      <c r="BC450">
        <v>394</v>
      </c>
      <c r="BD450" t="s">
        <v>74</v>
      </c>
      <c r="BE450" t="s">
        <v>74</v>
      </c>
      <c r="BF450" t="s">
        <v>74</v>
      </c>
      <c r="BG450" t="s">
        <v>74</v>
      </c>
      <c r="BH450" t="s">
        <v>74</v>
      </c>
      <c r="BI450">
        <v>12</v>
      </c>
      <c r="BJ450" t="s">
        <v>4937</v>
      </c>
      <c r="BK450" t="s">
        <v>417</v>
      </c>
      <c r="BL450" t="s">
        <v>4938</v>
      </c>
      <c r="BM450" t="s">
        <v>4939</v>
      </c>
      <c r="BN450" t="s">
        <v>74</v>
      </c>
      <c r="BO450" t="s">
        <v>74</v>
      </c>
      <c r="BP450" t="s">
        <v>74</v>
      </c>
      <c r="BQ450" t="s">
        <v>74</v>
      </c>
      <c r="BR450" t="s">
        <v>100</v>
      </c>
      <c r="BS450" t="s">
        <v>4966</v>
      </c>
      <c r="BT450" t="str">
        <f>HYPERLINK("https%3A%2F%2Fwww.webofscience.com%2Fwos%2Fwoscc%2Ffull-record%2FWOS:A1991HB91600009","View Full Record in Web of Science")</f>
        <v>View Full Record in Web of Science</v>
      </c>
    </row>
    <row r="451" spans="1:72" x14ac:dyDescent="0.15">
      <c r="A451" t="s">
        <v>72</v>
      </c>
      <c r="B451" t="s">
        <v>4967</v>
      </c>
      <c r="C451" t="s">
        <v>74</v>
      </c>
      <c r="D451" t="s">
        <v>74</v>
      </c>
      <c r="E451" t="s">
        <v>74</v>
      </c>
      <c r="F451" t="s">
        <v>4967</v>
      </c>
      <c r="G451" t="s">
        <v>74</v>
      </c>
      <c r="H451" t="s">
        <v>74</v>
      </c>
      <c r="I451" t="s">
        <v>4968</v>
      </c>
      <c r="J451" t="s">
        <v>4920</v>
      </c>
      <c r="K451" t="s">
        <v>74</v>
      </c>
      <c r="L451" t="s">
        <v>74</v>
      </c>
      <c r="M451" t="s">
        <v>77</v>
      </c>
      <c r="N451" t="s">
        <v>401</v>
      </c>
      <c r="O451" t="s">
        <v>4921</v>
      </c>
      <c r="P451" t="s">
        <v>4922</v>
      </c>
      <c r="Q451" t="s">
        <v>4923</v>
      </c>
      <c r="R451" t="s">
        <v>74</v>
      </c>
      <c r="S451" t="s">
        <v>74</v>
      </c>
      <c r="T451" t="s">
        <v>74</v>
      </c>
      <c r="U451" t="s">
        <v>4969</v>
      </c>
      <c r="V451" t="s">
        <v>4970</v>
      </c>
      <c r="W451" t="s">
        <v>4971</v>
      </c>
      <c r="X451" t="s">
        <v>4972</v>
      </c>
      <c r="Y451" t="s">
        <v>4973</v>
      </c>
      <c r="Z451" t="s">
        <v>74</v>
      </c>
      <c r="AA451" t="s">
        <v>74</v>
      </c>
      <c r="AB451" t="s">
        <v>74</v>
      </c>
      <c r="AC451" t="s">
        <v>74</v>
      </c>
      <c r="AD451" t="s">
        <v>74</v>
      </c>
      <c r="AE451" t="s">
        <v>74</v>
      </c>
      <c r="AF451" t="s">
        <v>74</v>
      </c>
      <c r="AG451">
        <v>22</v>
      </c>
      <c r="AH451">
        <v>4</v>
      </c>
      <c r="AI451">
        <v>4</v>
      </c>
      <c r="AJ451">
        <v>0</v>
      </c>
      <c r="AK451">
        <v>1</v>
      </c>
      <c r="AL451" t="s">
        <v>4930</v>
      </c>
      <c r="AM451" t="s">
        <v>4931</v>
      </c>
      <c r="AN451" t="s">
        <v>4932</v>
      </c>
      <c r="AO451" t="s">
        <v>4933</v>
      </c>
      <c r="AP451" t="s">
        <v>74</v>
      </c>
      <c r="AQ451" t="s">
        <v>74</v>
      </c>
      <c r="AR451" t="s">
        <v>4934</v>
      </c>
      <c r="AS451" t="s">
        <v>4935</v>
      </c>
      <c r="AT451" t="s">
        <v>74</v>
      </c>
      <c r="AU451">
        <v>1991</v>
      </c>
      <c r="AV451">
        <v>81</v>
      </c>
      <c r="AW451" t="s">
        <v>4936</v>
      </c>
      <c r="AX451" t="s">
        <v>74</v>
      </c>
      <c r="AY451" t="s">
        <v>74</v>
      </c>
      <c r="AZ451" t="s">
        <v>74</v>
      </c>
      <c r="BA451" t="s">
        <v>74</v>
      </c>
      <c r="BB451">
        <v>439</v>
      </c>
      <c r="BC451">
        <v>451</v>
      </c>
      <c r="BD451" t="s">
        <v>74</v>
      </c>
      <c r="BE451" t="s">
        <v>74</v>
      </c>
      <c r="BF451" t="s">
        <v>74</v>
      </c>
      <c r="BG451" t="s">
        <v>74</v>
      </c>
      <c r="BH451" t="s">
        <v>74</v>
      </c>
      <c r="BI451">
        <v>13</v>
      </c>
      <c r="BJ451" t="s">
        <v>4937</v>
      </c>
      <c r="BK451" t="s">
        <v>417</v>
      </c>
      <c r="BL451" t="s">
        <v>4938</v>
      </c>
      <c r="BM451" t="s">
        <v>4939</v>
      </c>
      <c r="BN451" t="s">
        <v>74</v>
      </c>
      <c r="BO451" t="s">
        <v>74</v>
      </c>
      <c r="BP451" t="s">
        <v>74</v>
      </c>
      <c r="BQ451" t="s">
        <v>74</v>
      </c>
      <c r="BR451" t="s">
        <v>100</v>
      </c>
      <c r="BS451" t="s">
        <v>4974</v>
      </c>
      <c r="BT451" t="str">
        <f>HYPERLINK("https%3A%2F%2Fwww.webofscience.com%2Fwos%2Fwoscc%2Ffull-record%2FWOS:A1991HB91600012","View Full Record in Web of Science")</f>
        <v>View Full Record in Web of Science</v>
      </c>
    </row>
    <row r="452" spans="1:72" x14ac:dyDescent="0.15">
      <c r="A452" t="s">
        <v>72</v>
      </c>
      <c r="B452" t="s">
        <v>4975</v>
      </c>
      <c r="C452" t="s">
        <v>74</v>
      </c>
      <c r="D452" t="s">
        <v>74</v>
      </c>
      <c r="E452" t="s">
        <v>74</v>
      </c>
      <c r="F452" t="s">
        <v>4975</v>
      </c>
      <c r="G452" t="s">
        <v>74</v>
      </c>
      <c r="H452" t="s">
        <v>74</v>
      </c>
      <c r="I452" t="s">
        <v>4976</v>
      </c>
      <c r="J452" t="s">
        <v>4920</v>
      </c>
      <c r="K452" t="s">
        <v>74</v>
      </c>
      <c r="L452" t="s">
        <v>74</v>
      </c>
      <c r="M452" t="s">
        <v>77</v>
      </c>
      <c r="N452" t="s">
        <v>401</v>
      </c>
      <c r="O452" t="s">
        <v>4921</v>
      </c>
      <c r="P452" t="s">
        <v>4922</v>
      </c>
      <c r="Q452" t="s">
        <v>4923</v>
      </c>
      <c r="R452" t="s">
        <v>74</v>
      </c>
      <c r="S452" t="s">
        <v>74</v>
      </c>
      <c r="T452" t="s">
        <v>74</v>
      </c>
      <c r="U452" t="s">
        <v>74</v>
      </c>
      <c r="V452" t="s">
        <v>4977</v>
      </c>
      <c r="W452" t="s">
        <v>4978</v>
      </c>
      <c r="X452" t="s">
        <v>3469</v>
      </c>
      <c r="Y452" t="s">
        <v>4979</v>
      </c>
      <c r="Z452" t="s">
        <v>74</v>
      </c>
      <c r="AA452" t="s">
        <v>4980</v>
      </c>
      <c r="AB452" t="s">
        <v>4981</v>
      </c>
      <c r="AC452" t="s">
        <v>74</v>
      </c>
      <c r="AD452" t="s">
        <v>74</v>
      </c>
      <c r="AE452" t="s">
        <v>74</v>
      </c>
      <c r="AF452" t="s">
        <v>74</v>
      </c>
      <c r="AG452">
        <v>12</v>
      </c>
      <c r="AH452">
        <v>5</v>
      </c>
      <c r="AI452">
        <v>5</v>
      </c>
      <c r="AJ452">
        <v>0</v>
      </c>
      <c r="AK452">
        <v>1</v>
      </c>
      <c r="AL452" t="s">
        <v>4930</v>
      </c>
      <c r="AM452" t="s">
        <v>4931</v>
      </c>
      <c r="AN452" t="s">
        <v>4932</v>
      </c>
      <c r="AO452" t="s">
        <v>4933</v>
      </c>
      <c r="AP452" t="s">
        <v>74</v>
      </c>
      <c r="AQ452" t="s">
        <v>74</v>
      </c>
      <c r="AR452" t="s">
        <v>4934</v>
      </c>
      <c r="AS452" t="s">
        <v>4935</v>
      </c>
      <c r="AT452" t="s">
        <v>74</v>
      </c>
      <c r="AU452">
        <v>1991</v>
      </c>
      <c r="AV452">
        <v>81</v>
      </c>
      <c r="AW452" t="s">
        <v>4936</v>
      </c>
      <c r="AX452" t="s">
        <v>74</v>
      </c>
      <c r="AY452" t="s">
        <v>74</v>
      </c>
      <c r="AZ452" t="s">
        <v>74</v>
      </c>
      <c r="BA452" t="s">
        <v>74</v>
      </c>
      <c r="BB452">
        <v>453</v>
      </c>
      <c r="BC452">
        <v>467</v>
      </c>
      <c r="BD452" t="s">
        <v>74</v>
      </c>
      <c r="BE452" t="s">
        <v>74</v>
      </c>
      <c r="BF452" t="s">
        <v>74</v>
      </c>
      <c r="BG452" t="s">
        <v>74</v>
      </c>
      <c r="BH452" t="s">
        <v>74</v>
      </c>
      <c r="BI452">
        <v>15</v>
      </c>
      <c r="BJ452" t="s">
        <v>4937</v>
      </c>
      <c r="BK452" t="s">
        <v>417</v>
      </c>
      <c r="BL452" t="s">
        <v>4938</v>
      </c>
      <c r="BM452" t="s">
        <v>4939</v>
      </c>
      <c r="BN452" t="s">
        <v>74</v>
      </c>
      <c r="BO452" t="s">
        <v>74</v>
      </c>
      <c r="BP452" t="s">
        <v>74</v>
      </c>
      <c r="BQ452" t="s">
        <v>74</v>
      </c>
      <c r="BR452" t="s">
        <v>100</v>
      </c>
      <c r="BS452" t="s">
        <v>4982</v>
      </c>
      <c r="BT452" t="str">
        <f>HYPERLINK("https%3A%2F%2Fwww.webofscience.com%2Fwos%2Fwoscc%2Ffull-record%2FWOS:A1991HB91600013","View Full Record in Web of Science")</f>
        <v>View Full Record in Web of Science</v>
      </c>
    </row>
    <row r="453" spans="1:72" x14ac:dyDescent="0.15">
      <c r="A453" t="s">
        <v>72</v>
      </c>
      <c r="B453" t="s">
        <v>4983</v>
      </c>
      <c r="C453" t="s">
        <v>74</v>
      </c>
      <c r="D453" t="s">
        <v>74</v>
      </c>
      <c r="E453" t="s">
        <v>74</v>
      </c>
      <c r="F453" t="s">
        <v>4983</v>
      </c>
      <c r="G453" t="s">
        <v>74</v>
      </c>
      <c r="H453" t="s">
        <v>74</v>
      </c>
      <c r="I453" t="s">
        <v>4984</v>
      </c>
      <c r="J453" t="s">
        <v>4920</v>
      </c>
      <c r="K453" t="s">
        <v>74</v>
      </c>
      <c r="L453" t="s">
        <v>74</v>
      </c>
      <c r="M453" t="s">
        <v>77</v>
      </c>
      <c r="N453" t="s">
        <v>78</v>
      </c>
      <c r="O453" t="s">
        <v>74</v>
      </c>
      <c r="P453" t="s">
        <v>74</v>
      </c>
      <c r="Q453" t="s">
        <v>74</v>
      </c>
      <c r="R453" t="s">
        <v>74</v>
      </c>
      <c r="S453" t="s">
        <v>74</v>
      </c>
      <c r="T453" t="s">
        <v>74</v>
      </c>
      <c r="U453" t="s">
        <v>74</v>
      </c>
      <c r="V453" t="s">
        <v>4985</v>
      </c>
      <c r="W453" t="s">
        <v>4986</v>
      </c>
      <c r="X453" t="s">
        <v>4987</v>
      </c>
      <c r="Y453" t="s">
        <v>74</v>
      </c>
      <c r="Z453" t="s">
        <v>74</v>
      </c>
      <c r="AA453" t="s">
        <v>4988</v>
      </c>
      <c r="AB453" t="s">
        <v>4989</v>
      </c>
      <c r="AC453" t="s">
        <v>74</v>
      </c>
      <c r="AD453" t="s">
        <v>74</v>
      </c>
      <c r="AE453" t="s">
        <v>74</v>
      </c>
      <c r="AF453" t="s">
        <v>74</v>
      </c>
      <c r="AG453">
        <v>4</v>
      </c>
      <c r="AH453">
        <v>1</v>
      </c>
      <c r="AI453">
        <v>1</v>
      </c>
      <c r="AJ453">
        <v>0</v>
      </c>
      <c r="AK453">
        <v>0</v>
      </c>
      <c r="AL453" t="s">
        <v>4930</v>
      </c>
      <c r="AM453" t="s">
        <v>4931</v>
      </c>
      <c r="AN453" t="s">
        <v>4932</v>
      </c>
      <c r="AO453" t="s">
        <v>4933</v>
      </c>
      <c r="AP453" t="s">
        <v>74</v>
      </c>
      <c r="AQ453" t="s">
        <v>74</v>
      </c>
      <c r="AR453" t="s">
        <v>4934</v>
      </c>
      <c r="AS453" t="s">
        <v>4935</v>
      </c>
      <c r="AT453" t="s">
        <v>74</v>
      </c>
      <c r="AU453">
        <v>1991</v>
      </c>
      <c r="AV453">
        <v>81</v>
      </c>
      <c r="AW453" t="s">
        <v>4990</v>
      </c>
      <c r="AX453" t="s">
        <v>74</v>
      </c>
      <c r="AY453" t="s">
        <v>74</v>
      </c>
      <c r="AZ453" t="s">
        <v>74</v>
      </c>
      <c r="BA453" t="s">
        <v>74</v>
      </c>
      <c r="BB453">
        <v>469</v>
      </c>
      <c r="BC453">
        <v>475</v>
      </c>
      <c r="BD453" t="s">
        <v>74</v>
      </c>
      <c r="BE453" t="s">
        <v>74</v>
      </c>
      <c r="BF453" t="s">
        <v>74</v>
      </c>
      <c r="BG453" t="s">
        <v>74</v>
      </c>
      <c r="BH453" t="s">
        <v>74</v>
      </c>
      <c r="BI453">
        <v>7</v>
      </c>
      <c r="BJ453" t="s">
        <v>4937</v>
      </c>
      <c r="BK453" t="s">
        <v>97</v>
      </c>
      <c r="BL453" t="s">
        <v>4938</v>
      </c>
      <c r="BM453" t="s">
        <v>4991</v>
      </c>
      <c r="BN453" t="s">
        <v>74</v>
      </c>
      <c r="BO453" t="s">
        <v>74</v>
      </c>
      <c r="BP453" t="s">
        <v>74</v>
      </c>
      <c r="BQ453" t="s">
        <v>74</v>
      </c>
      <c r="BR453" t="s">
        <v>100</v>
      </c>
      <c r="BS453" t="s">
        <v>4992</v>
      </c>
      <c r="BT453" t="str">
        <f>HYPERLINK("https%3A%2F%2Fwww.webofscience.com%2Fwos%2Fwoscc%2Ffull-record%2FWOS:A1991HK54000001","View Full Record in Web of Science")</f>
        <v>View Full Record in Web of Science</v>
      </c>
    </row>
    <row r="454" spans="1:72" x14ac:dyDescent="0.15">
      <c r="A454" t="s">
        <v>72</v>
      </c>
      <c r="B454" t="s">
        <v>4993</v>
      </c>
      <c r="C454" t="s">
        <v>74</v>
      </c>
      <c r="D454" t="s">
        <v>74</v>
      </c>
      <c r="E454" t="s">
        <v>74</v>
      </c>
      <c r="F454" t="s">
        <v>4993</v>
      </c>
      <c r="G454" t="s">
        <v>74</v>
      </c>
      <c r="H454" t="s">
        <v>74</v>
      </c>
      <c r="I454" t="s">
        <v>4994</v>
      </c>
      <c r="J454" t="s">
        <v>4920</v>
      </c>
      <c r="K454" t="s">
        <v>74</v>
      </c>
      <c r="L454" t="s">
        <v>74</v>
      </c>
      <c r="M454" t="s">
        <v>77</v>
      </c>
      <c r="N454" t="s">
        <v>78</v>
      </c>
      <c r="O454" t="s">
        <v>74</v>
      </c>
      <c r="P454" t="s">
        <v>74</v>
      </c>
      <c r="Q454" t="s">
        <v>74</v>
      </c>
      <c r="R454" t="s">
        <v>74</v>
      </c>
      <c r="S454" t="s">
        <v>74</v>
      </c>
      <c r="T454" t="s">
        <v>74</v>
      </c>
      <c r="U454" t="s">
        <v>4995</v>
      </c>
      <c r="V454" t="s">
        <v>4996</v>
      </c>
      <c r="W454" t="s">
        <v>74</v>
      </c>
      <c r="X454" t="s">
        <v>74</v>
      </c>
      <c r="Y454" t="s">
        <v>4997</v>
      </c>
      <c r="Z454" t="s">
        <v>74</v>
      </c>
      <c r="AA454" t="s">
        <v>74</v>
      </c>
      <c r="AB454" t="s">
        <v>74</v>
      </c>
      <c r="AC454" t="s">
        <v>74</v>
      </c>
      <c r="AD454" t="s">
        <v>74</v>
      </c>
      <c r="AE454" t="s">
        <v>74</v>
      </c>
      <c r="AF454" t="s">
        <v>74</v>
      </c>
      <c r="AG454">
        <v>10</v>
      </c>
      <c r="AH454">
        <v>0</v>
      </c>
      <c r="AI454">
        <v>0</v>
      </c>
      <c r="AJ454">
        <v>0</v>
      </c>
      <c r="AK454">
        <v>2</v>
      </c>
      <c r="AL454" t="s">
        <v>4930</v>
      </c>
      <c r="AM454" t="s">
        <v>4931</v>
      </c>
      <c r="AN454" t="s">
        <v>4932</v>
      </c>
      <c r="AO454" t="s">
        <v>4933</v>
      </c>
      <c r="AP454" t="s">
        <v>74</v>
      </c>
      <c r="AQ454" t="s">
        <v>74</v>
      </c>
      <c r="AR454" t="s">
        <v>4934</v>
      </c>
      <c r="AS454" t="s">
        <v>4935</v>
      </c>
      <c r="AT454" t="s">
        <v>74</v>
      </c>
      <c r="AU454">
        <v>1991</v>
      </c>
      <c r="AV454">
        <v>81</v>
      </c>
      <c r="AW454" t="s">
        <v>4990</v>
      </c>
      <c r="AX454" t="s">
        <v>74</v>
      </c>
      <c r="AY454" t="s">
        <v>74</v>
      </c>
      <c r="AZ454" t="s">
        <v>74</v>
      </c>
      <c r="BA454" t="s">
        <v>74</v>
      </c>
      <c r="BB454">
        <v>503</v>
      </c>
      <c r="BC454">
        <v>510</v>
      </c>
      <c r="BD454" t="s">
        <v>74</v>
      </c>
      <c r="BE454" t="s">
        <v>74</v>
      </c>
      <c r="BF454" t="s">
        <v>74</v>
      </c>
      <c r="BG454" t="s">
        <v>74</v>
      </c>
      <c r="BH454" t="s">
        <v>74</v>
      </c>
      <c r="BI454">
        <v>8</v>
      </c>
      <c r="BJ454" t="s">
        <v>4937</v>
      </c>
      <c r="BK454" t="s">
        <v>97</v>
      </c>
      <c r="BL454" t="s">
        <v>4938</v>
      </c>
      <c r="BM454" t="s">
        <v>4991</v>
      </c>
      <c r="BN454" t="s">
        <v>74</v>
      </c>
      <c r="BO454" t="s">
        <v>74</v>
      </c>
      <c r="BP454" t="s">
        <v>74</v>
      </c>
      <c r="BQ454" t="s">
        <v>74</v>
      </c>
      <c r="BR454" t="s">
        <v>100</v>
      </c>
      <c r="BS454" t="s">
        <v>4998</v>
      </c>
      <c r="BT454" t="str">
        <f>HYPERLINK("https%3A%2F%2Fwww.webofscience.com%2Fwos%2Fwoscc%2Ffull-record%2FWOS:A1991HK54000004","View Full Record in Web of Science")</f>
        <v>View Full Record in Web of Science</v>
      </c>
    </row>
    <row r="455" spans="1:72" x14ac:dyDescent="0.15">
      <c r="A455" t="s">
        <v>72</v>
      </c>
      <c r="B455" t="s">
        <v>4999</v>
      </c>
      <c r="C455" t="s">
        <v>74</v>
      </c>
      <c r="D455" t="s">
        <v>74</v>
      </c>
      <c r="E455" t="s">
        <v>74</v>
      </c>
      <c r="F455" t="s">
        <v>4999</v>
      </c>
      <c r="G455" t="s">
        <v>74</v>
      </c>
      <c r="H455" t="s">
        <v>74</v>
      </c>
      <c r="I455" t="s">
        <v>5000</v>
      </c>
      <c r="J455" t="s">
        <v>4920</v>
      </c>
      <c r="K455" t="s">
        <v>74</v>
      </c>
      <c r="L455" t="s">
        <v>74</v>
      </c>
      <c r="M455" t="s">
        <v>77</v>
      </c>
      <c r="N455" t="s">
        <v>78</v>
      </c>
      <c r="O455" t="s">
        <v>74</v>
      </c>
      <c r="P455" t="s">
        <v>74</v>
      </c>
      <c r="Q455" t="s">
        <v>74</v>
      </c>
      <c r="R455" t="s">
        <v>74</v>
      </c>
      <c r="S455" t="s">
        <v>74</v>
      </c>
      <c r="T455" t="s">
        <v>74</v>
      </c>
      <c r="U455" t="s">
        <v>5001</v>
      </c>
      <c r="V455" t="s">
        <v>5002</v>
      </c>
      <c r="W455" t="s">
        <v>74</v>
      </c>
      <c r="X455" t="s">
        <v>74</v>
      </c>
      <c r="Y455" t="s">
        <v>5003</v>
      </c>
      <c r="Z455" t="s">
        <v>74</v>
      </c>
      <c r="AA455" t="s">
        <v>74</v>
      </c>
      <c r="AB455" t="s">
        <v>74</v>
      </c>
      <c r="AC455" t="s">
        <v>74</v>
      </c>
      <c r="AD455" t="s">
        <v>74</v>
      </c>
      <c r="AE455" t="s">
        <v>74</v>
      </c>
      <c r="AF455" t="s">
        <v>74</v>
      </c>
      <c r="AG455">
        <v>22</v>
      </c>
      <c r="AH455">
        <v>4</v>
      </c>
      <c r="AI455">
        <v>4</v>
      </c>
      <c r="AJ455">
        <v>0</v>
      </c>
      <c r="AK455">
        <v>1</v>
      </c>
      <c r="AL455" t="s">
        <v>4930</v>
      </c>
      <c r="AM455" t="s">
        <v>4931</v>
      </c>
      <c r="AN455" t="s">
        <v>4932</v>
      </c>
      <c r="AO455" t="s">
        <v>4933</v>
      </c>
      <c r="AP455" t="s">
        <v>74</v>
      </c>
      <c r="AQ455" t="s">
        <v>74</v>
      </c>
      <c r="AR455" t="s">
        <v>4934</v>
      </c>
      <c r="AS455" t="s">
        <v>4935</v>
      </c>
      <c r="AT455" t="s">
        <v>74</v>
      </c>
      <c r="AU455">
        <v>1991</v>
      </c>
      <c r="AV455">
        <v>81</v>
      </c>
      <c r="AW455" t="s">
        <v>4990</v>
      </c>
      <c r="AX455" t="s">
        <v>74</v>
      </c>
      <c r="AY455" t="s">
        <v>74</v>
      </c>
      <c r="AZ455" t="s">
        <v>74</v>
      </c>
      <c r="BA455" t="s">
        <v>74</v>
      </c>
      <c r="BB455">
        <v>511</v>
      </c>
      <c r="BC455">
        <v>521</v>
      </c>
      <c r="BD455" t="s">
        <v>74</v>
      </c>
      <c r="BE455" t="s">
        <v>74</v>
      </c>
      <c r="BF455" t="s">
        <v>74</v>
      </c>
      <c r="BG455" t="s">
        <v>74</v>
      </c>
      <c r="BH455" t="s">
        <v>74</v>
      </c>
      <c r="BI455">
        <v>11</v>
      </c>
      <c r="BJ455" t="s">
        <v>4937</v>
      </c>
      <c r="BK455" t="s">
        <v>97</v>
      </c>
      <c r="BL455" t="s">
        <v>4938</v>
      </c>
      <c r="BM455" t="s">
        <v>4991</v>
      </c>
      <c r="BN455" t="s">
        <v>74</v>
      </c>
      <c r="BO455" t="s">
        <v>74</v>
      </c>
      <c r="BP455" t="s">
        <v>74</v>
      </c>
      <c r="BQ455" t="s">
        <v>74</v>
      </c>
      <c r="BR455" t="s">
        <v>100</v>
      </c>
      <c r="BS455" t="s">
        <v>5004</v>
      </c>
      <c r="BT455" t="str">
        <f>HYPERLINK("https%3A%2F%2Fwww.webofscience.com%2Fwos%2Fwoscc%2Ffull-record%2FWOS:A1991HK54000005","View Full Record in Web of Science")</f>
        <v>View Full Record in Web of Science</v>
      </c>
    </row>
    <row r="456" spans="1:72" x14ac:dyDescent="0.15">
      <c r="A456" t="s">
        <v>72</v>
      </c>
      <c r="B456" t="s">
        <v>5005</v>
      </c>
      <c r="C456" t="s">
        <v>74</v>
      </c>
      <c r="D456" t="s">
        <v>74</v>
      </c>
      <c r="E456" t="s">
        <v>74</v>
      </c>
      <c r="F456" t="s">
        <v>5005</v>
      </c>
      <c r="G456" t="s">
        <v>74</v>
      </c>
      <c r="H456" t="s">
        <v>74</v>
      </c>
      <c r="I456" t="s">
        <v>5006</v>
      </c>
      <c r="J456" t="s">
        <v>4920</v>
      </c>
      <c r="K456" t="s">
        <v>74</v>
      </c>
      <c r="L456" t="s">
        <v>74</v>
      </c>
      <c r="M456" t="s">
        <v>77</v>
      </c>
      <c r="N456" t="s">
        <v>78</v>
      </c>
      <c r="O456" t="s">
        <v>74</v>
      </c>
      <c r="P456" t="s">
        <v>74</v>
      </c>
      <c r="Q456" t="s">
        <v>74</v>
      </c>
      <c r="R456" t="s">
        <v>74</v>
      </c>
      <c r="S456" t="s">
        <v>74</v>
      </c>
      <c r="T456" t="s">
        <v>74</v>
      </c>
      <c r="U456" t="s">
        <v>74</v>
      </c>
      <c r="V456" t="s">
        <v>5007</v>
      </c>
      <c r="W456" t="s">
        <v>74</v>
      </c>
      <c r="X456" t="s">
        <v>74</v>
      </c>
      <c r="Y456" t="s">
        <v>5008</v>
      </c>
      <c r="Z456" t="s">
        <v>74</v>
      </c>
      <c r="AA456" t="s">
        <v>74</v>
      </c>
      <c r="AB456" t="s">
        <v>74</v>
      </c>
      <c r="AC456" t="s">
        <v>74</v>
      </c>
      <c r="AD456" t="s">
        <v>74</v>
      </c>
      <c r="AE456" t="s">
        <v>74</v>
      </c>
      <c r="AF456" t="s">
        <v>74</v>
      </c>
      <c r="AG456">
        <v>4</v>
      </c>
      <c r="AH456">
        <v>4</v>
      </c>
      <c r="AI456">
        <v>4</v>
      </c>
      <c r="AJ456">
        <v>0</v>
      </c>
      <c r="AK456">
        <v>1</v>
      </c>
      <c r="AL456" t="s">
        <v>4930</v>
      </c>
      <c r="AM456" t="s">
        <v>4931</v>
      </c>
      <c r="AN456" t="s">
        <v>4932</v>
      </c>
      <c r="AO456" t="s">
        <v>4933</v>
      </c>
      <c r="AP456" t="s">
        <v>74</v>
      </c>
      <c r="AQ456" t="s">
        <v>74</v>
      </c>
      <c r="AR456" t="s">
        <v>4934</v>
      </c>
      <c r="AS456" t="s">
        <v>4935</v>
      </c>
      <c r="AT456" t="s">
        <v>74</v>
      </c>
      <c r="AU456">
        <v>1991</v>
      </c>
      <c r="AV456">
        <v>81</v>
      </c>
      <c r="AW456" t="s">
        <v>4990</v>
      </c>
      <c r="AX456" t="s">
        <v>74</v>
      </c>
      <c r="AY456" t="s">
        <v>74</v>
      </c>
      <c r="AZ456" t="s">
        <v>74</v>
      </c>
      <c r="BA456" t="s">
        <v>74</v>
      </c>
      <c r="BB456">
        <v>579</v>
      </c>
      <c r="BC456">
        <v>587</v>
      </c>
      <c r="BD456" t="s">
        <v>74</v>
      </c>
      <c r="BE456" t="s">
        <v>74</v>
      </c>
      <c r="BF456" t="s">
        <v>74</v>
      </c>
      <c r="BG456" t="s">
        <v>74</v>
      </c>
      <c r="BH456" t="s">
        <v>74</v>
      </c>
      <c r="BI456">
        <v>9</v>
      </c>
      <c r="BJ456" t="s">
        <v>4937</v>
      </c>
      <c r="BK456" t="s">
        <v>97</v>
      </c>
      <c r="BL456" t="s">
        <v>4938</v>
      </c>
      <c r="BM456" t="s">
        <v>4991</v>
      </c>
      <c r="BN456" t="s">
        <v>74</v>
      </c>
      <c r="BO456" t="s">
        <v>74</v>
      </c>
      <c r="BP456" t="s">
        <v>74</v>
      </c>
      <c r="BQ456" t="s">
        <v>74</v>
      </c>
      <c r="BR456" t="s">
        <v>100</v>
      </c>
      <c r="BS456" t="s">
        <v>5009</v>
      </c>
      <c r="BT456" t="str">
        <f>HYPERLINK("https%3A%2F%2Fwww.webofscience.com%2Fwos%2Fwoscc%2Ffull-record%2FWOS:A1991HK54000011","View Full Record in Web of Science")</f>
        <v>View Full Record in Web of Science</v>
      </c>
    </row>
    <row r="457" spans="1:72" x14ac:dyDescent="0.15">
      <c r="A457" t="s">
        <v>72</v>
      </c>
      <c r="B457" t="s">
        <v>5010</v>
      </c>
      <c r="C457" t="s">
        <v>74</v>
      </c>
      <c r="D457" t="s">
        <v>74</v>
      </c>
      <c r="E457" t="s">
        <v>74</v>
      </c>
      <c r="F457" t="s">
        <v>5010</v>
      </c>
      <c r="G457" t="s">
        <v>74</v>
      </c>
      <c r="H457" t="s">
        <v>74</v>
      </c>
      <c r="I457" t="s">
        <v>5011</v>
      </c>
      <c r="J457" t="s">
        <v>4920</v>
      </c>
      <c r="K457" t="s">
        <v>74</v>
      </c>
      <c r="L457" t="s">
        <v>74</v>
      </c>
      <c r="M457" t="s">
        <v>77</v>
      </c>
      <c r="N457" t="s">
        <v>78</v>
      </c>
      <c r="O457" t="s">
        <v>74</v>
      </c>
      <c r="P457" t="s">
        <v>74</v>
      </c>
      <c r="Q457" t="s">
        <v>74</v>
      </c>
      <c r="R457" t="s">
        <v>74</v>
      </c>
      <c r="S457" t="s">
        <v>74</v>
      </c>
      <c r="T457" t="s">
        <v>74</v>
      </c>
      <c r="U457" t="s">
        <v>74</v>
      </c>
      <c r="V457" t="s">
        <v>5012</v>
      </c>
      <c r="W457" t="s">
        <v>74</v>
      </c>
      <c r="X457" t="s">
        <v>74</v>
      </c>
      <c r="Y457" t="s">
        <v>5013</v>
      </c>
      <c r="Z457" t="s">
        <v>74</v>
      </c>
      <c r="AA457" t="s">
        <v>5014</v>
      </c>
      <c r="AB457" t="s">
        <v>74</v>
      </c>
      <c r="AC457" t="s">
        <v>74</v>
      </c>
      <c r="AD457" t="s">
        <v>74</v>
      </c>
      <c r="AE457" t="s">
        <v>74</v>
      </c>
      <c r="AF457" t="s">
        <v>74</v>
      </c>
      <c r="AG457">
        <v>3</v>
      </c>
      <c r="AH457">
        <v>1</v>
      </c>
      <c r="AI457">
        <v>1</v>
      </c>
      <c r="AJ457">
        <v>0</v>
      </c>
      <c r="AK457">
        <v>0</v>
      </c>
      <c r="AL457" t="s">
        <v>4930</v>
      </c>
      <c r="AM457" t="s">
        <v>4931</v>
      </c>
      <c r="AN457" t="s">
        <v>4932</v>
      </c>
      <c r="AO457" t="s">
        <v>4933</v>
      </c>
      <c r="AP457" t="s">
        <v>74</v>
      </c>
      <c r="AQ457" t="s">
        <v>74</v>
      </c>
      <c r="AR457" t="s">
        <v>4934</v>
      </c>
      <c r="AS457" t="s">
        <v>4935</v>
      </c>
      <c r="AT457" t="s">
        <v>74</v>
      </c>
      <c r="AU457">
        <v>1991</v>
      </c>
      <c r="AV457">
        <v>81</v>
      </c>
      <c r="AW457" t="s">
        <v>4990</v>
      </c>
      <c r="AX457" t="s">
        <v>74</v>
      </c>
      <c r="AY457" t="s">
        <v>74</v>
      </c>
      <c r="AZ457" t="s">
        <v>74</v>
      </c>
      <c r="BA457" t="s">
        <v>74</v>
      </c>
      <c r="BB457">
        <v>589</v>
      </c>
      <c r="BC457">
        <v>593</v>
      </c>
      <c r="BD457" t="s">
        <v>74</v>
      </c>
      <c r="BE457" t="s">
        <v>74</v>
      </c>
      <c r="BF457" t="s">
        <v>74</v>
      </c>
      <c r="BG457" t="s">
        <v>74</v>
      </c>
      <c r="BH457" t="s">
        <v>74</v>
      </c>
      <c r="BI457">
        <v>5</v>
      </c>
      <c r="BJ457" t="s">
        <v>4937</v>
      </c>
      <c r="BK457" t="s">
        <v>97</v>
      </c>
      <c r="BL457" t="s">
        <v>4938</v>
      </c>
      <c r="BM457" t="s">
        <v>4991</v>
      </c>
      <c r="BN457" t="s">
        <v>74</v>
      </c>
      <c r="BO457" t="s">
        <v>74</v>
      </c>
      <c r="BP457" t="s">
        <v>74</v>
      </c>
      <c r="BQ457" t="s">
        <v>74</v>
      </c>
      <c r="BR457" t="s">
        <v>100</v>
      </c>
      <c r="BS457" t="s">
        <v>5015</v>
      </c>
      <c r="BT457" t="str">
        <f>HYPERLINK("https%3A%2F%2Fwww.webofscience.com%2Fwos%2Fwoscc%2Ffull-record%2FWOS:A1991HK54000012","View Full Record in Web of Science")</f>
        <v>View Full Record in Web of Science</v>
      </c>
    </row>
    <row r="458" spans="1:72" x14ac:dyDescent="0.15">
      <c r="A458" t="s">
        <v>72</v>
      </c>
      <c r="B458" t="s">
        <v>5016</v>
      </c>
      <c r="C458" t="s">
        <v>74</v>
      </c>
      <c r="D458" t="s">
        <v>74</v>
      </c>
      <c r="E458" t="s">
        <v>74</v>
      </c>
      <c r="F458" t="s">
        <v>5016</v>
      </c>
      <c r="G458" t="s">
        <v>74</v>
      </c>
      <c r="H458" t="s">
        <v>74</v>
      </c>
      <c r="I458" t="s">
        <v>5017</v>
      </c>
      <c r="J458" t="s">
        <v>4920</v>
      </c>
      <c r="K458" t="s">
        <v>74</v>
      </c>
      <c r="L458" t="s">
        <v>74</v>
      </c>
      <c r="M458" t="s">
        <v>77</v>
      </c>
      <c r="N458" t="s">
        <v>78</v>
      </c>
      <c r="O458" t="s">
        <v>74</v>
      </c>
      <c r="P458" t="s">
        <v>74</v>
      </c>
      <c r="Q458" t="s">
        <v>74</v>
      </c>
      <c r="R458" t="s">
        <v>74</v>
      </c>
      <c r="S458" t="s">
        <v>74</v>
      </c>
      <c r="T458" t="s">
        <v>74</v>
      </c>
      <c r="U458" t="s">
        <v>74</v>
      </c>
      <c r="V458" t="s">
        <v>5018</v>
      </c>
      <c r="W458" t="s">
        <v>74</v>
      </c>
      <c r="X458" t="s">
        <v>74</v>
      </c>
      <c r="Y458" t="s">
        <v>5019</v>
      </c>
      <c r="Z458" t="s">
        <v>74</v>
      </c>
      <c r="AA458" t="s">
        <v>74</v>
      </c>
      <c r="AB458" t="s">
        <v>74</v>
      </c>
      <c r="AC458" t="s">
        <v>74</v>
      </c>
      <c r="AD458" t="s">
        <v>74</v>
      </c>
      <c r="AE458" t="s">
        <v>74</v>
      </c>
      <c r="AF458" t="s">
        <v>74</v>
      </c>
      <c r="AG458">
        <v>3</v>
      </c>
      <c r="AH458">
        <v>5</v>
      </c>
      <c r="AI458">
        <v>5</v>
      </c>
      <c r="AJ458">
        <v>0</v>
      </c>
      <c r="AK458">
        <v>2</v>
      </c>
      <c r="AL458" t="s">
        <v>4930</v>
      </c>
      <c r="AM458" t="s">
        <v>4931</v>
      </c>
      <c r="AN458" t="s">
        <v>4932</v>
      </c>
      <c r="AO458" t="s">
        <v>4933</v>
      </c>
      <c r="AP458" t="s">
        <v>74</v>
      </c>
      <c r="AQ458" t="s">
        <v>74</v>
      </c>
      <c r="AR458" t="s">
        <v>4934</v>
      </c>
      <c r="AS458" t="s">
        <v>4935</v>
      </c>
      <c r="AT458" t="s">
        <v>74</v>
      </c>
      <c r="AU458">
        <v>1991</v>
      </c>
      <c r="AV458">
        <v>81</v>
      </c>
      <c r="AW458" t="s">
        <v>4990</v>
      </c>
      <c r="AX458" t="s">
        <v>74</v>
      </c>
      <c r="AY458" t="s">
        <v>74</v>
      </c>
      <c r="AZ458" t="s">
        <v>74</v>
      </c>
      <c r="BA458" t="s">
        <v>74</v>
      </c>
      <c r="BB458">
        <v>595</v>
      </c>
      <c r="BC458">
        <v>603</v>
      </c>
      <c r="BD458" t="s">
        <v>74</v>
      </c>
      <c r="BE458" t="s">
        <v>74</v>
      </c>
      <c r="BF458" t="s">
        <v>74</v>
      </c>
      <c r="BG458" t="s">
        <v>74</v>
      </c>
      <c r="BH458" t="s">
        <v>74</v>
      </c>
      <c r="BI458">
        <v>9</v>
      </c>
      <c r="BJ458" t="s">
        <v>4937</v>
      </c>
      <c r="BK458" t="s">
        <v>97</v>
      </c>
      <c r="BL458" t="s">
        <v>4938</v>
      </c>
      <c r="BM458" t="s">
        <v>4991</v>
      </c>
      <c r="BN458" t="s">
        <v>74</v>
      </c>
      <c r="BO458" t="s">
        <v>74</v>
      </c>
      <c r="BP458" t="s">
        <v>74</v>
      </c>
      <c r="BQ458" t="s">
        <v>74</v>
      </c>
      <c r="BR458" t="s">
        <v>100</v>
      </c>
      <c r="BS458" t="s">
        <v>5020</v>
      </c>
      <c r="BT458" t="str">
        <f>HYPERLINK("https%3A%2F%2Fwww.webofscience.com%2Fwos%2Fwoscc%2Ffull-record%2FWOS:A1991HK54000013","View Full Record in Web of Science")</f>
        <v>View Full Record in Web of Science</v>
      </c>
    </row>
    <row r="459" spans="1:72" x14ac:dyDescent="0.15">
      <c r="A459" t="s">
        <v>4709</v>
      </c>
      <c r="B459" t="s">
        <v>5021</v>
      </c>
      <c r="C459" t="s">
        <v>74</v>
      </c>
      <c r="D459" t="s">
        <v>5022</v>
      </c>
      <c r="E459" t="s">
        <v>74</v>
      </c>
      <c r="F459" t="s">
        <v>5021</v>
      </c>
      <c r="G459" t="s">
        <v>74</v>
      </c>
      <c r="H459" t="s">
        <v>74</v>
      </c>
      <c r="I459" t="s">
        <v>5023</v>
      </c>
      <c r="J459" t="s">
        <v>5024</v>
      </c>
      <c r="K459" t="s">
        <v>5025</v>
      </c>
      <c r="L459" t="s">
        <v>74</v>
      </c>
      <c r="M459" t="s">
        <v>77</v>
      </c>
      <c r="N459" t="s">
        <v>4714</v>
      </c>
      <c r="O459" t="s">
        <v>5026</v>
      </c>
      <c r="P459" t="s">
        <v>5027</v>
      </c>
      <c r="Q459" t="s">
        <v>5028</v>
      </c>
      <c r="R459" t="s">
        <v>74</v>
      </c>
      <c r="S459" t="s">
        <v>5029</v>
      </c>
      <c r="T459" t="s">
        <v>74</v>
      </c>
      <c r="U459" t="s">
        <v>74</v>
      </c>
      <c r="V459" t="s">
        <v>74</v>
      </c>
      <c r="W459" t="s">
        <v>74</v>
      </c>
      <c r="X459" t="s">
        <v>74</v>
      </c>
      <c r="Y459" t="s">
        <v>74</v>
      </c>
      <c r="Z459" t="s">
        <v>74</v>
      </c>
      <c r="AA459" t="s">
        <v>5030</v>
      </c>
      <c r="AB459" t="s">
        <v>5031</v>
      </c>
      <c r="AC459" t="s">
        <v>74</v>
      </c>
      <c r="AD459" t="s">
        <v>74</v>
      </c>
      <c r="AE459" t="s">
        <v>74</v>
      </c>
      <c r="AF459" t="s">
        <v>74</v>
      </c>
      <c r="AG459">
        <v>0</v>
      </c>
      <c r="AH459">
        <v>27</v>
      </c>
      <c r="AI459">
        <v>28</v>
      </c>
      <c r="AJ459">
        <v>0</v>
      </c>
      <c r="AK459">
        <v>4</v>
      </c>
      <c r="AL459" t="s">
        <v>5032</v>
      </c>
      <c r="AM459" t="s">
        <v>1679</v>
      </c>
      <c r="AN459" t="s">
        <v>1679</v>
      </c>
      <c r="AO459" t="s">
        <v>74</v>
      </c>
      <c r="AP459" t="s">
        <v>74</v>
      </c>
      <c r="AQ459" t="s">
        <v>5033</v>
      </c>
      <c r="AR459" t="s">
        <v>5034</v>
      </c>
      <c r="AS459" t="s">
        <v>74</v>
      </c>
      <c r="AT459" t="s">
        <v>74</v>
      </c>
      <c r="AU459">
        <v>1991</v>
      </c>
      <c r="AV459">
        <v>15</v>
      </c>
      <c r="AW459" t="s">
        <v>74</v>
      </c>
      <c r="AX459" t="s">
        <v>74</v>
      </c>
      <c r="AY459" t="s">
        <v>74</v>
      </c>
      <c r="AZ459" t="s">
        <v>74</v>
      </c>
      <c r="BA459" t="s">
        <v>74</v>
      </c>
      <c r="BB459">
        <v>184</v>
      </c>
      <c r="BC459">
        <v>190</v>
      </c>
      <c r="BD459" t="s">
        <v>74</v>
      </c>
      <c r="BE459" t="s">
        <v>5035</v>
      </c>
      <c r="BF459" t="str">
        <f>HYPERLINK("http://dx.doi.org/10.3189/1991AoG15-1-184-190","http://dx.doi.org/10.3189/1991AoG15-1-184-190")</f>
        <v>http://dx.doi.org/10.3189/1991AoG15-1-184-190</v>
      </c>
      <c r="BG459" t="s">
        <v>74</v>
      </c>
      <c r="BH459" t="s">
        <v>74</v>
      </c>
      <c r="BI459">
        <v>7</v>
      </c>
      <c r="BJ459" t="s">
        <v>5036</v>
      </c>
      <c r="BK459" t="s">
        <v>4726</v>
      </c>
      <c r="BL459" t="s">
        <v>5037</v>
      </c>
      <c r="BM459" t="s">
        <v>5038</v>
      </c>
      <c r="BN459" t="s">
        <v>74</v>
      </c>
      <c r="BO459" t="s">
        <v>147</v>
      </c>
      <c r="BP459" t="s">
        <v>74</v>
      </c>
      <c r="BQ459" t="s">
        <v>74</v>
      </c>
      <c r="BR459" t="s">
        <v>100</v>
      </c>
      <c r="BS459" t="s">
        <v>5039</v>
      </c>
      <c r="BT459" t="str">
        <f>HYPERLINK("https%3A%2F%2Fwww.webofscience.com%2Fwos%2Fwoscc%2Ffull-record%2FWOS:A1991BV17M00026","View Full Record in Web of Science")</f>
        <v>View Full Record in Web of Science</v>
      </c>
    </row>
    <row r="460" spans="1:72" x14ac:dyDescent="0.15">
      <c r="A460" t="s">
        <v>4709</v>
      </c>
      <c r="B460" t="s">
        <v>5040</v>
      </c>
      <c r="C460" t="s">
        <v>74</v>
      </c>
      <c r="D460" t="s">
        <v>5022</v>
      </c>
      <c r="E460" t="s">
        <v>74</v>
      </c>
      <c r="F460" t="s">
        <v>5040</v>
      </c>
      <c r="G460" t="s">
        <v>74</v>
      </c>
      <c r="H460" t="s">
        <v>74</v>
      </c>
      <c r="I460" t="s">
        <v>5041</v>
      </c>
      <c r="J460" t="s">
        <v>5024</v>
      </c>
      <c r="K460" t="s">
        <v>5025</v>
      </c>
      <c r="L460" t="s">
        <v>74</v>
      </c>
      <c r="M460" t="s">
        <v>77</v>
      </c>
      <c r="N460" t="s">
        <v>4714</v>
      </c>
      <c r="O460" t="s">
        <v>5026</v>
      </c>
      <c r="P460" t="s">
        <v>5027</v>
      </c>
      <c r="Q460" t="s">
        <v>5028</v>
      </c>
      <c r="R460" t="s">
        <v>74</v>
      </c>
      <c r="S460" t="s">
        <v>5029</v>
      </c>
      <c r="T460" t="s">
        <v>74</v>
      </c>
      <c r="U460" t="s">
        <v>74</v>
      </c>
      <c r="V460" t="s">
        <v>74</v>
      </c>
      <c r="W460" t="s">
        <v>74</v>
      </c>
      <c r="X460" t="s">
        <v>74</v>
      </c>
      <c r="Y460" t="s">
        <v>74</v>
      </c>
      <c r="Z460" t="s">
        <v>74</v>
      </c>
      <c r="AA460" t="s">
        <v>74</v>
      </c>
      <c r="AB460" t="s">
        <v>1820</v>
      </c>
      <c r="AC460" t="s">
        <v>74</v>
      </c>
      <c r="AD460" t="s">
        <v>74</v>
      </c>
      <c r="AE460" t="s">
        <v>74</v>
      </c>
      <c r="AF460" t="s">
        <v>74</v>
      </c>
      <c r="AG460">
        <v>0</v>
      </c>
      <c r="AH460">
        <v>7</v>
      </c>
      <c r="AI460">
        <v>7</v>
      </c>
      <c r="AJ460">
        <v>0</v>
      </c>
      <c r="AK460">
        <v>1</v>
      </c>
      <c r="AL460" t="s">
        <v>5032</v>
      </c>
      <c r="AM460" t="s">
        <v>1679</v>
      </c>
      <c r="AN460" t="s">
        <v>1679</v>
      </c>
      <c r="AO460" t="s">
        <v>74</v>
      </c>
      <c r="AP460" t="s">
        <v>74</v>
      </c>
      <c r="AQ460" t="s">
        <v>5033</v>
      </c>
      <c r="AR460" t="s">
        <v>5034</v>
      </c>
      <c r="AS460" t="s">
        <v>74</v>
      </c>
      <c r="AT460" t="s">
        <v>74</v>
      </c>
      <c r="AU460">
        <v>1991</v>
      </c>
      <c r="AV460">
        <v>15</v>
      </c>
      <c r="AW460" t="s">
        <v>74</v>
      </c>
      <c r="AX460" t="s">
        <v>74</v>
      </c>
      <c r="AY460" t="s">
        <v>74</v>
      </c>
      <c r="AZ460" t="s">
        <v>74</v>
      </c>
      <c r="BA460" t="s">
        <v>74</v>
      </c>
      <c r="BB460">
        <v>196</v>
      </c>
      <c r="BC460">
        <v>203</v>
      </c>
      <c r="BD460" t="s">
        <v>74</v>
      </c>
      <c r="BE460" t="s">
        <v>5042</v>
      </c>
      <c r="BF460" t="str">
        <f>HYPERLINK("http://dx.doi.org/10.3189/1991AoG15-1-196-203","http://dx.doi.org/10.3189/1991AoG15-1-196-203")</f>
        <v>http://dx.doi.org/10.3189/1991AoG15-1-196-203</v>
      </c>
      <c r="BG460" t="s">
        <v>74</v>
      </c>
      <c r="BH460" t="s">
        <v>74</v>
      </c>
      <c r="BI460">
        <v>8</v>
      </c>
      <c r="BJ460" t="s">
        <v>5036</v>
      </c>
      <c r="BK460" t="s">
        <v>4726</v>
      </c>
      <c r="BL460" t="s">
        <v>5037</v>
      </c>
      <c r="BM460" t="s">
        <v>5038</v>
      </c>
      <c r="BN460" t="s">
        <v>74</v>
      </c>
      <c r="BO460" t="s">
        <v>147</v>
      </c>
      <c r="BP460" t="s">
        <v>74</v>
      </c>
      <c r="BQ460" t="s">
        <v>74</v>
      </c>
      <c r="BR460" t="s">
        <v>100</v>
      </c>
      <c r="BS460" t="s">
        <v>5043</v>
      </c>
      <c r="BT460" t="str">
        <f>HYPERLINK("https%3A%2F%2Fwww.webofscience.com%2Fwos%2Fwoscc%2Ffull-record%2FWOS:A1991BV17M00028","View Full Record in Web of Science")</f>
        <v>View Full Record in Web of Science</v>
      </c>
    </row>
    <row r="461" spans="1:72" x14ac:dyDescent="0.15">
      <c r="A461" t="s">
        <v>4709</v>
      </c>
      <c r="B461" t="s">
        <v>5044</v>
      </c>
      <c r="C461" t="s">
        <v>74</v>
      </c>
      <c r="D461" t="s">
        <v>5022</v>
      </c>
      <c r="E461" t="s">
        <v>74</v>
      </c>
      <c r="F461" t="s">
        <v>5044</v>
      </c>
      <c r="G461" t="s">
        <v>74</v>
      </c>
      <c r="H461" t="s">
        <v>74</v>
      </c>
      <c r="I461" t="s">
        <v>5045</v>
      </c>
      <c r="J461" t="s">
        <v>5024</v>
      </c>
      <c r="K461" t="s">
        <v>5025</v>
      </c>
      <c r="L461" t="s">
        <v>74</v>
      </c>
      <c r="M461" t="s">
        <v>77</v>
      </c>
      <c r="N461" t="s">
        <v>4714</v>
      </c>
      <c r="O461" t="s">
        <v>5026</v>
      </c>
      <c r="P461" t="s">
        <v>5027</v>
      </c>
      <c r="Q461" t="s">
        <v>5028</v>
      </c>
      <c r="R461" t="s">
        <v>74</v>
      </c>
      <c r="S461" t="s">
        <v>5029</v>
      </c>
      <c r="T461" t="s">
        <v>74</v>
      </c>
      <c r="U461" t="s">
        <v>74</v>
      </c>
      <c r="V461" t="s">
        <v>74</v>
      </c>
      <c r="W461" t="s">
        <v>74</v>
      </c>
      <c r="X461" t="s">
        <v>74</v>
      </c>
      <c r="Y461" t="s">
        <v>74</v>
      </c>
      <c r="Z461" t="s">
        <v>74</v>
      </c>
      <c r="AA461" t="s">
        <v>74</v>
      </c>
      <c r="AB461" t="s">
        <v>74</v>
      </c>
      <c r="AC461" t="s">
        <v>74</v>
      </c>
      <c r="AD461" t="s">
        <v>74</v>
      </c>
      <c r="AE461" t="s">
        <v>74</v>
      </c>
      <c r="AF461" t="s">
        <v>74</v>
      </c>
      <c r="AG461">
        <v>0</v>
      </c>
      <c r="AH461">
        <v>0</v>
      </c>
      <c r="AI461">
        <v>1</v>
      </c>
      <c r="AJ461">
        <v>0</v>
      </c>
      <c r="AK461">
        <v>0</v>
      </c>
      <c r="AL461" t="s">
        <v>5032</v>
      </c>
      <c r="AM461" t="s">
        <v>1679</v>
      </c>
      <c r="AN461" t="s">
        <v>1679</v>
      </c>
      <c r="AO461" t="s">
        <v>74</v>
      </c>
      <c r="AP461" t="s">
        <v>74</v>
      </c>
      <c r="AQ461" t="s">
        <v>5033</v>
      </c>
      <c r="AR461" t="s">
        <v>5034</v>
      </c>
      <c r="AS461" t="s">
        <v>74</v>
      </c>
      <c r="AT461" t="s">
        <v>74</v>
      </c>
      <c r="AU461">
        <v>1991</v>
      </c>
      <c r="AV461">
        <v>15</v>
      </c>
      <c r="AW461" t="s">
        <v>74</v>
      </c>
      <c r="AX461" t="s">
        <v>74</v>
      </c>
      <c r="AY461" t="s">
        <v>74</v>
      </c>
      <c r="AZ461" t="s">
        <v>74</v>
      </c>
      <c r="BA461" t="s">
        <v>74</v>
      </c>
      <c r="BB461">
        <v>261</v>
      </c>
      <c r="BC461">
        <v>264</v>
      </c>
      <c r="BD461" t="s">
        <v>74</v>
      </c>
      <c r="BE461" t="s">
        <v>5046</v>
      </c>
      <c r="BF461" t="str">
        <f>HYPERLINK("http://dx.doi.org/10.3189/1991AoG15-1-261-264","http://dx.doi.org/10.3189/1991AoG15-1-261-264")</f>
        <v>http://dx.doi.org/10.3189/1991AoG15-1-261-264</v>
      </c>
      <c r="BG461" t="s">
        <v>74</v>
      </c>
      <c r="BH461" t="s">
        <v>74</v>
      </c>
      <c r="BI461">
        <v>4</v>
      </c>
      <c r="BJ461" t="s">
        <v>5036</v>
      </c>
      <c r="BK461" t="s">
        <v>4726</v>
      </c>
      <c r="BL461" t="s">
        <v>5037</v>
      </c>
      <c r="BM461" t="s">
        <v>5038</v>
      </c>
      <c r="BN461" t="s">
        <v>74</v>
      </c>
      <c r="BO461" t="s">
        <v>147</v>
      </c>
      <c r="BP461" t="s">
        <v>74</v>
      </c>
      <c r="BQ461" t="s">
        <v>74</v>
      </c>
      <c r="BR461" t="s">
        <v>100</v>
      </c>
      <c r="BS461" t="s">
        <v>5047</v>
      </c>
      <c r="BT461" t="str">
        <f>HYPERLINK("https%3A%2F%2Fwww.webofscience.com%2Fwos%2Fwoscc%2Ffull-record%2FWOS:A1991BV17M00038","View Full Record in Web of Science")</f>
        <v>View Full Record in Web of Science</v>
      </c>
    </row>
    <row r="462" spans="1:72" x14ac:dyDescent="0.15">
      <c r="A462" t="s">
        <v>72</v>
      </c>
      <c r="B462" t="s">
        <v>5048</v>
      </c>
      <c r="C462" t="s">
        <v>74</v>
      </c>
      <c r="D462" t="s">
        <v>74</v>
      </c>
      <c r="E462" t="s">
        <v>74</v>
      </c>
      <c r="F462" t="s">
        <v>5048</v>
      </c>
      <c r="G462" t="s">
        <v>74</v>
      </c>
      <c r="H462" t="s">
        <v>74</v>
      </c>
      <c r="I462" t="s">
        <v>5049</v>
      </c>
      <c r="J462" t="s">
        <v>5050</v>
      </c>
      <c r="K462" t="s">
        <v>74</v>
      </c>
      <c r="L462" t="s">
        <v>74</v>
      </c>
      <c r="M462" t="s">
        <v>77</v>
      </c>
      <c r="N462" t="s">
        <v>261</v>
      </c>
      <c r="O462" t="s">
        <v>74</v>
      </c>
      <c r="P462" t="s">
        <v>74</v>
      </c>
      <c r="Q462" t="s">
        <v>74</v>
      </c>
      <c r="R462" t="s">
        <v>74</v>
      </c>
      <c r="S462" t="s">
        <v>74</v>
      </c>
      <c r="T462" t="s">
        <v>5051</v>
      </c>
      <c r="U462" t="s">
        <v>5052</v>
      </c>
      <c r="V462" t="s">
        <v>74</v>
      </c>
      <c r="W462" t="s">
        <v>74</v>
      </c>
      <c r="X462" t="s">
        <v>74</v>
      </c>
      <c r="Y462" t="s">
        <v>5053</v>
      </c>
      <c r="Z462" t="s">
        <v>74</v>
      </c>
      <c r="AA462" t="s">
        <v>74</v>
      </c>
      <c r="AB462" t="s">
        <v>74</v>
      </c>
      <c r="AC462" t="s">
        <v>74</v>
      </c>
      <c r="AD462" t="s">
        <v>74</v>
      </c>
      <c r="AE462" t="s">
        <v>74</v>
      </c>
      <c r="AF462" t="s">
        <v>74</v>
      </c>
      <c r="AG462">
        <v>156</v>
      </c>
      <c r="AH462">
        <v>48</v>
      </c>
      <c r="AI462">
        <v>54</v>
      </c>
      <c r="AJ462">
        <v>4</v>
      </c>
      <c r="AK462">
        <v>11</v>
      </c>
      <c r="AL462" t="s">
        <v>5054</v>
      </c>
      <c r="AM462" t="s">
        <v>5055</v>
      </c>
      <c r="AN462" t="s">
        <v>5056</v>
      </c>
      <c r="AO462" t="s">
        <v>5057</v>
      </c>
      <c r="AP462" t="s">
        <v>74</v>
      </c>
      <c r="AQ462" t="s">
        <v>74</v>
      </c>
      <c r="AR462" t="s">
        <v>5058</v>
      </c>
      <c r="AS462" t="s">
        <v>5059</v>
      </c>
      <c r="AT462" t="s">
        <v>74</v>
      </c>
      <c r="AU462">
        <v>1991</v>
      </c>
      <c r="AV462">
        <v>19</v>
      </c>
      <c r="AW462" t="s">
        <v>74</v>
      </c>
      <c r="AX462" t="s">
        <v>74</v>
      </c>
      <c r="AY462" t="s">
        <v>74</v>
      </c>
      <c r="AZ462" t="s">
        <v>74</v>
      </c>
      <c r="BA462" t="s">
        <v>74</v>
      </c>
      <c r="BB462">
        <v>313</v>
      </c>
      <c r="BC462">
        <v>350</v>
      </c>
      <c r="BD462" t="s">
        <v>74</v>
      </c>
      <c r="BE462" t="s">
        <v>5060</v>
      </c>
      <c r="BF462" t="str">
        <f>HYPERLINK("http://dx.doi.org/10.1146/annurev.earth.19.1.313","http://dx.doi.org/10.1146/annurev.earth.19.1.313")</f>
        <v>http://dx.doi.org/10.1146/annurev.earth.19.1.313</v>
      </c>
      <c r="BG462" t="s">
        <v>74</v>
      </c>
      <c r="BH462" t="s">
        <v>74</v>
      </c>
      <c r="BI462">
        <v>38</v>
      </c>
      <c r="BJ462" t="s">
        <v>5061</v>
      </c>
      <c r="BK462" t="s">
        <v>97</v>
      </c>
      <c r="BL462" t="s">
        <v>5062</v>
      </c>
      <c r="BM462" t="s">
        <v>5063</v>
      </c>
      <c r="BN462" t="s">
        <v>74</v>
      </c>
      <c r="BO462" t="s">
        <v>74</v>
      </c>
      <c r="BP462" t="s">
        <v>74</v>
      </c>
      <c r="BQ462" t="s">
        <v>74</v>
      </c>
      <c r="BR462" t="s">
        <v>100</v>
      </c>
      <c r="BS462" t="s">
        <v>5064</v>
      </c>
      <c r="BT462" t="str">
        <f>HYPERLINK("https%3A%2F%2Fwww.webofscience.com%2Fwos%2Fwoscc%2Ffull-record%2FWOS:A1991FL55200013","View Full Record in Web of Science")</f>
        <v>View Full Record in Web of Science</v>
      </c>
    </row>
    <row r="463" spans="1:72" x14ac:dyDescent="0.15">
      <c r="A463" t="s">
        <v>72</v>
      </c>
      <c r="B463" t="s">
        <v>5065</v>
      </c>
      <c r="C463" t="s">
        <v>74</v>
      </c>
      <c r="D463" t="s">
        <v>74</v>
      </c>
      <c r="E463" t="s">
        <v>74</v>
      </c>
      <c r="F463" t="s">
        <v>5065</v>
      </c>
      <c r="G463" t="s">
        <v>74</v>
      </c>
      <c r="H463" t="s">
        <v>74</v>
      </c>
      <c r="I463" t="s">
        <v>5066</v>
      </c>
      <c r="J463" t="s">
        <v>5067</v>
      </c>
      <c r="K463" t="s">
        <v>74</v>
      </c>
      <c r="L463" t="s">
        <v>74</v>
      </c>
      <c r="M463" t="s">
        <v>77</v>
      </c>
      <c r="N463" t="s">
        <v>261</v>
      </c>
      <c r="O463" t="s">
        <v>74</v>
      </c>
      <c r="P463" t="s">
        <v>74</v>
      </c>
      <c r="Q463" t="s">
        <v>74</v>
      </c>
      <c r="R463" t="s">
        <v>74</v>
      </c>
      <c r="S463" t="s">
        <v>74</v>
      </c>
      <c r="T463" t="s">
        <v>5068</v>
      </c>
      <c r="U463" t="s">
        <v>5069</v>
      </c>
      <c r="V463" t="s">
        <v>74</v>
      </c>
      <c r="W463" t="s">
        <v>74</v>
      </c>
      <c r="X463" t="s">
        <v>74</v>
      </c>
      <c r="Y463" t="s">
        <v>5070</v>
      </c>
      <c r="Z463" t="s">
        <v>74</v>
      </c>
      <c r="AA463" t="s">
        <v>74</v>
      </c>
      <c r="AB463" t="s">
        <v>74</v>
      </c>
      <c r="AC463" t="s">
        <v>74</v>
      </c>
      <c r="AD463" t="s">
        <v>74</v>
      </c>
      <c r="AE463" t="s">
        <v>74</v>
      </c>
      <c r="AF463" t="s">
        <v>74</v>
      </c>
      <c r="AG463">
        <v>93</v>
      </c>
      <c r="AH463">
        <v>189</v>
      </c>
      <c r="AI463">
        <v>199</v>
      </c>
      <c r="AJ463">
        <v>1</v>
      </c>
      <c r="AK463">
        <v>46</v>
      </c>
      <c r="AL463" t="s">
        <v>5054</v>
      </c>
      <c r="AM463" t="s">
        <v>5055</v>
      </c>
      <c r="AN463" t="s">
        <v>5056</v>
      </c>
      <c r="AO463" t="s">
        <v>5071</v>
      </c>
      <c r="AP463" t="s">
        <v>74</v>
      </c>
      <c r="AQ463" t="s">
        <v>74</v>
      </c>
      <c r="AR463" t="s">
        <v>5072</v>
      </c>
      <c r="AS463" t="s">
        <v>5073</v>
      </c>
      <c r="AT463" t="s">
        <v>74</v>
      </c>
      <c r="AU463">
        <v>1991</v>
      </c>
      <c r="AV463">
        <v>42</v>
      </c>
      <c r="AW463" t="s">
        <v>74</v>
      </c>
      <c r="AX463" t="s">
        <v>74</v>
      </c>
      <c r="AY463" t="s">
        <v>74</v>
      </c>
      <c r="AZ463" t="s">
        <v>74</v>
      </c>
      <c r="BA463" t="s">
        <v>74</v>
      </c>
      <c r="BB463">
        <v>731</v>
      </c>
      <c r="BC463">
        <v>768</v>
      </c>
      <c r="BD463" t="s">
        <v>74</v>
      </c>
      <c r="BE463" t="s">
        <v>5074</v>
      </c>
      <c r="BF463" t="str">
        <f>HYPERLINK("http://dx.doi.org/10.1146/annurev.physchem.42.1.731","http://dx.doi.org/10.1146/annurev.physchem.42.1.731")</f>
        <v>http://dx.doi.org/10.1146/annurev.physchem.42.1.731</v>
      </c>
      <c r="BG463" t="s">
        <v>74</v>
      </c>
      <c r="BH463" t="s">
        <v>74</v>
      </c>
      <c r="BI463">
        <v>38</v>
      </c>
      <c r="BJ463" t="s">
        <v>202</v>
      </c>
      <c r="BK463" t="s">
        <v>97</v>
      </c>
      <c r="BL463" t="s">
        <v>203</v>
      </c>
      <c r="BM463" t="s">
        <v>5075</v>
      </c>
      <c r="BN463" t="s">
        <v>74</v>
      </c>
      <c r="BO463" t="s">
        <v>74</v>
      </c>
      <c r="BP463" t="s">
        <v>74</v>
      </c>
      <c r="BQ463" t="s">
        <v>74</v>
      </c>
      <c r="BR463" t="s">
        <v>100</v>
      </c>
      <c r="BS463" t="s">
        <v>5076</v>
      </c>
      <c r="BT463" t="str">
        <f>HYPERLINK("https%3A%2F%2Fwww.webofscience.com%2Fwos%2Fwoscc%2Ffull-record%2FWOS:A1991GM89400024","View Full Record in Web of Science")</f>
        <v>View Full Record in Web of Science</v>
      </c>
    </row>
    <row r="464" spans="1:72" x14ac:dyDescent="0.15">
      <c r="A464" t="s">
        <v>4709</v>
      </c>
      <c r="B464" t="s">
        <v>5077</v>
      </c>
      <c r="C464" t="s">
        <v>74</v>
      </c>
      <c r="D464" t="s">
        <v>5077</v>
      </c>
      <c r="E464" t="s">
        <v>74</v>
      </c>
      <c r="F464" t="s">
        <v>5077</v>
      </c>
      <c r="G464" t="s">
        <v>74</v>
      </c>
      <c r="H464" t="s">
        <v>74</v>
      </c>
      <c r="I464" t="s">
        <v>5078</v>
      </c>
      <c r="J464" t="s">
        <v>5079</v>
      </c>
      <c r="K464" t="s">
        <v>74</v>
      </c>
      <c r="L464" t="s">
        <v>74</v>
      </c>
      <c r="M464" t="s">
        <v>77</v>
      </c>
      <c r="N464" t="s">
        <v>4714</v>
      </c>
      <c r="O464" t="s">
        <v>5080</v>
      </c>
      <c r="P464" t="s">
        <v>5081</v>
      </c>
      <c r="Q464" t="s">
        <v>5082</v>
      </c>
      <c r="R464" t="s">
        <v>74</v>
      </c>
      <c r="S464" t="s">
        <v>5083</v>
      </c>
      <c r="T464" t="s">
        <v>74</v>
      </c>
      <c r="U464" t="s">
        <v>74</v>
      </c>
      <c r="V464" t="s">
        <v>74</v>
      </c>
      <c r="W464" t="s">
        <v>74</v>
      </c>
      <c r="X464" t="s">
        <v>74</v>
      </c>
      <c r="Y464" t="s">
        <v>74</v>
      </c>
      <c r="Z464" t="s">
        <v>74</v>
      </c>
      <c r="AA464" t="s">
        <v>74</v>
      </c>
      <c r="AB464" t="s">
        <v>74</v>
      </c>
      <c r="AC464" t="s">
        <v>74</v>
      </c>
      <c r="AD464" t="s">
        <v>74</v>
      </c>
      <c r="AE464" t="s">
        <v>74</v>
      </c>
      <c r="AF464" t="s">
        <v>74</v>
      </c>
      <c r="AG464">
        <v>0</v>
      </c>
      <c r="AH464">
        <v>0</v>
      </c>
      <c r="AI464">
        <v>0</v>
      </c>
      <c r="AJ464">
        <v>0</v>
      </c>
      <c r="AK464">
        <v>0</v>
      </c>
      <c r="AL464" t="s">
        <v>5084</v>
      </c>
      <c r="AM464" t="s">
        <v>215</v>
      </c>
      <c r="AN464" t="s">
        <v>215</v>
      </c>
      <c r="AO464" t="s">
        <v>74</v>
      </c>
      <c r="AP464" t="s">
        <v>74</v>
      </c>
      <c r="AQ464" t="s">
        <v>5085</v>
      </c>
      <c r="AR464" t="s">
        <v>74</v>
      </c>
      <c r="AS464" t="s">
        <v>74</v>
      </c>
      <c r="AT464" t="s">
        <v>74</v>
      </c>
      <c r="AU464">
        <v>1991</v>
      </c>
      <c r="AV464" t="s">
        <v>74</v>
      </c>
      <c r="AW464" t="s">
        <v>74</v>
      </c>
      <c r="AX464" t="s">
        <v>74</v>
      </c>
      <c r="AY464" t="s">
        <v>74</v>
      </c>
      <c r="AZ464" t="s">
        <v>74</v>
      </c>
      <c r="BA464" t="s">
        <v>74</v>
      </c>
      <c r="BB464">
        <v>1</v>
      </c>
      <c r="BC464">
        <v>3</v>
      </c>
      <c r="BD464" t="s">
        <v>74</v>
      </c>
      <c r="BE464" t="s">
        <v>74</v>
      </c>
      <c r="BF464" t="s">
        <v>74</v>
      </c>
      <c r="BG464" t="s">
        <v>74</v>
      </c>
      <c r="BH464" t="s">
        <v>74</v>
      </c>
      <c r="BI464">
        <v>3</v>
      </c>
      <c r="BJ464" t="s">
        <v>5086</v>
      </c>
      <c r="BK464" t="s">
        <v>5087</v>
      </c>
      <c r="BL464" t="s">
        <v>5088</v>
      </c>
      <c r="BM464" t="s">
        <v>5089</v>
      </c>
      <c r="BN464" t="s">
        <v>74</v>
      </c>
      <c r="BO464" t="s">
        <v>74</v>
      </c>
      <c r="BP464" t="s">
        <v>74</v>
      </c>
      <c r="BQ464" t="s">
        <v>74</v>
      </c>
      <c r="BR464" t="s">
        <v>100</v>
      </c>
      <c r="BS464" t="s">
        <v>5090</v>
      </c>
      <c r="BT464" t="str">
        <f>HYPERLINK("https%3A%2F%2Fwww.webofscience.com%2Fwos%2Fwoscc%2Ffull-record%2FWOS:A1991BU85Y00001","View Full Record in Web of Science")</f>
        <v>View Full Record in Web of Science</v>
      </c>
    </row>
    <row r="465" spans="1:72" x14ac:dyDescent="0.15">
      <c r="A465" t="s">
        <v>4709</v>
      </c>
      <c r="B465" t="s">
        <v>5091</v>
      </c>
      <c r="C465" t="s">
        <v>74</v>
      </c>
      <c r="D465" t="s">
        <v>5077</v>
      </c>
      <c r="E465" t="s">
        <v>74</v>
      </c>
      <c r="F465" t="s">
        <v>5091</v>
      </c>
      <c r="G465" t="s">
        <v>74</v>
      </c>
      <c r="H465" t="s">
        <v>74</v>
      </c>
      <c r="I465" t="s">
        <v>5092</v>
      </c>
      <c r="J465" t="s">
        <v>5079</v>
      </c>
      <c r="K465" t="s">
        <v>74</v>
      </c>
      <c r="L465" t="s">
        <v>74</v>
      </c>
      <c r="M465" t="s">
        <v>77</v>
      </c>
      <c r="N465" t="s">
        <v>4714</v>
      </c>
      <c r="O465" t="s">
        <v>5080</v>
      </c>
      <c r="P465" t="s">
        <v>5081</v>
      </c>
      <c r="Q465" t="s">
        <v>5082</v>
      </c>
      <c r="R465" t="s">
        <v>74</v>
      </c>
      <c r="S465" t="s">
        <v>5083</v>
      </c>
      <c r="T465" t="s">
        <v>74</v>
      </c>
      <c r="U465" t="s">
        <v>74</v>
      </c>
      <c r="V465" t="s">
        <v>74</v>
      </c>
      <c r="W465" t="s">
        <v>74</v>
      </c>
      <c r="X465" t="s">
        <v>74</v>
      </c>
      <c r="Y465" t="s">
        <v>74</v>
      </c>
      <c r="Z465" t="s">
        <v>74</v>
      </c>
      <c r="AA465" t="s">
        <v>74</v>
      </c>
      <c r="AB465" t="s">
        <v>74</v>
      </c>
      <c r="AC465" t="s">
        <v>74</v>
      </c>
      <c r="AD465" t="s">
        <v>74</v>
      </c>
      <c r="AE465" t="s">
        <v>74</v>
      </c>
      <c r="AF465" t="s">
        <v>74</v>
      </c>
      <c r="AG465">
        <v>0</v>
      </c>
      <c r="AH465">
        <v>2</v>
      </c>
      <c r="AI465">
        <v>2</v>
      </c>
      <c r="AJ465">
        <v>0</v>
      </c>
      <c r="AK465">
        <v>1</v>
      </c>
      <c r="AL465" t="s">
        <v>5084</v>
      </c>
      <c r="AM465" t="s">
        <v>215</v>
      </c>
      <c r="AN465" t="s">
        <v>215</v>
      </c>
      <c r="AO465" t="s">
        <v>74</v>
      </c>
      <c r="AP465" t="s">
        <v>74</v>
      </c>
      <c r="AQ465" t="s">
        <v>5085</v>
      </c>
      <c r="AR465" t="s">
        <v>74</v>
      </c>
      <c r="AS465" t="s">
        <v>74</v>
      </c>
      <c r="AT465" t="s">
        <v>74</v>
      </c>
      <c r="AU465">
        <v>1991</v>
      </c>
      <c r="AV465" t="s">
        <v>74</v>
      </c>
      <c r="AW465" t="s">
        <v>74</v>
      </c>
      <c r="AX465" t="s">
        <v>74</v>
      </c>
      <c r="AY465" t="s">
        <v>74</v>
      </c>
      <c r="AZ465" t="s">
        <v>74</v>
      </c>
      <c r="BA465" t="s">
        <v>74</v>
      </c>
      <c r="BB465">
        <v>4</v>
      </c>
      <c r="BC465">
        <v>21</v>
      </c>
      <c r="BD465" t="s">
        <v>74</v>
      </c>
      <c r="BE465" t="s">
        <v>74</v>
      </c>
      <c r="BF465" t="s">
        <v>74</v>
      </c>
      <c r="BG465" t="s">
        <v>74</v>
      </c>
      <c r="BH465" t="s">
        <v>74</v>
      </c>
      <c r="BI465">
        <v>18</v>
      </c>
      <c r="BJ465" t="s">
        <v>5086</v>
      </c>
      <c r="BK465" t="s">
        <v>5087</v>
      </c>
      <c r="BL465" t="s">
        <v>5088</v>
      </c>
      <c r="BM465" t="s">
        <v>5089</v>
      </c>
      <c r="BN465" t="s">
        <v>74</v>
      </c>
      <c r="BO465" t="s">
        <v>74</v>
      </c>
      <c r="BP465" t="s">
        <v>74</v>
      </c>
      <c r="BQ465" t="s">
        <v>74</v>
      </c>
      <c r="BR465" t="s">
        <v>100</v>
      </c>
      <c r="BS465" t="s">
        <v>5093</v>
      </c>
      <c r="BT465" t="str">
        <f>HYPERLINK("https%3A%2F%2Fwww.webofscience.com%2Fwos%2Fwoscc%2Ffull-record%2FWOS:A1991BU85Y00002","View Full Record in Web of Science")</f>
        <v>View Full Record in Web of Science</v>
      </c>
    </row>
    <row r="466" spans="1:72" x14ac:dyDescent="0.15">
      <c r="A466" t="s">
        <v>4709</v>
      </c>
      <c r="B466" t="s">
        <v>5094</v>
      </c>
      <c r="C466" t="s">
        <v>74</v>
      </c>
      <c r="D466" t="s">
        <v>5077</v>
      </c>
      <c r="E466" t="s">
        <v>74</v>
      </c>
      <c r="F466" t="s">
        <v>5094</v>
      </c>
      <c r="G466" t="s">
        <v>74</v>
      </c>
      <c r="H466" t="s">
        <v>74</v>
      </c>
      <c r="I466" t="s">
        <v>5095</v>
      </c>
      <c r="J466" t="s">
        <v>5079</v>
      </c>
      <c r="K466" t="s">
        <v>74</v>
      </c>
      <c r="L466" t="s">
        <v>74</v>
      </c>
      <c r="M466" t="s">
        <v>77</v>
      </c>
      <c r="N466" t="s">
        <v>4714</v>
      </c>
      <c r="O466" t="s">
        <v>5080</v>
      </c>
      <c r="P466" t="s">
        <v>5081</v>
      </c>
      <c r="Q466" t="s">
        <v>5082</v>
      </c>
      <c r="R466" t="s">
        <v>74</v>
      </c>
      <c r="S466" t="s">
        <v>5083</v>
      </c>
      <c r="T466" t="s">
        <v>74</v>
      </c>
      <c r="U466" t="s">
        <v>74</v>
      </c>
      <c r="V466" t="s">
        <v>74</v>
      </c>
      <c r="W466" t="s">
        <v>74</v>
      </c>
      <c r="X466" t="s">
        <v>74</v>
      </c>
      <c r="Y466" t="s">
        <v>74</v>
      </c>
      <c r="Z466" t="s">
        <v>74</v>
      </c>
      <c r="AA466" t="s">
        <v>74</v>
      </c>
      <c r="AB466" t="s">
        <v>74</v>
      </c>
      <c r="AC466" t="s">
        <v>74</v>
      </c>
      <c r="AD466" t="s">
        <v>74</v>
      </c>
      <c r="AE466" t="s">
        <v>74</v>
      </c>
      <c r="AF466" t="s">
        <v>74</v>
      </c>
      <c r="AG466">
        <v>0</v>
      </c>
      <c r="AH466">
        <v>0</v>
      </c>
      <c r="AI466">
        <v>0</v>
      </c>
      <c r="AJ466">
        <v>0</v>
      </c>
      <c r="AK466">
        <v>0</v>
      </c>
      <c r="AL466" t="s">
        <v>5084</v>
      </c>
      <c r="AM466" t="s">
        <v>215</v>
      </c>
      <c r="AN466" t="s">
        <v>215</v>
      </c>
      <c r="AO466" t="s">
        <v>74</v>
      </c>
      <c r="AP466" t="s">
        <v>74</v>
      </c>
      <c r="AQ466" t="s">
        <v>5085</v>
      </c>
      <c r="AR466" t="s">
        <v>74</v>
      </c>
      <c r="AS466" t="s">
        <v>74</v>
      </c>
      <c r="AT466" t="s">
        <v>74</v>
      </c>
      <c r="AU466">
        <v>1991</v>
      </c>
      <c r="AV466" t="s">
        <v>74</v>
      </c>
      <c r="AW466" t="s">
        <v>74</v>
      </c>
      <c r="AX466" t="s">
        <v>74</v>
      </c>
      <c r="AY466" t="s">
        <v>74</v>
      </c>
      <c r="AZ466" t="s">
        <v>74</v>
      </c>
      <c r="BA466" t="s">
        <v>74</v>
      </c>
      <c r="BB466">
        <v>25</v>
      </c>
      <c r="BC466">
        <v>42</v>
      </c>
      <c r="BD466" t="s">
        <v>74</v>
      </c>
      <c r="BE466" t="s">
        <v>74</v>
      </c>
      <c r="BF466" t="s">
        <v>74</v>
      </c>
      <c r="BG466" t="s">
        <v>74</v>
      </c>
      <c r="BH466" t="s">
        <v>74</v>
      </c>
      <c r="BI466">
        <v>18</v>
      </c>
      <c r="BJ466" t="s">
        <v>5086</v>
      </c>
      <c r="BK466" t="s">
        <v>5087</v>
      </c>
      <c r="BL466" t="s">
        <v>5088</v>
      </c>
      <c r="BM466" t="s">
        <v>5089</v>
      </c>
      <c r="BN466" t="s">
        <v>74</v>
      </c>
      <c r="BO466" t="s">
        <v>74</v>
      </c>
      <c r="BP466" t="s">
        <v>74</v>
      </c>
      <c r="BQ466" t="s">
        <v>74</v>
      </c>
      <c r="BR466" t="s">
        <v>100</v>
      </c>
      <c r="BS466" t="s">
        <v>5096</v>
      </c>
      <c r="BT466" t="str">
        <f>HYPERLINK("https%3A%2F%2Fwww.webofscience.com%2Fwos%2Fwoscc%2Ffull-record%2FWOS:A1991BU85Y00003","View Full Record in Web of Science")</f>
        <v>View Full Record in Web of Science</v>
      </c>
    </row>
    <row r="467" spans="1:72" x14ac:dyDescent="0.15">
      <c r="A467" t="s">
        <v>4709</v>
      </c>
      <c r="B467" t="s">
        <v>2029</v>
      </c>
      <c r="C467" t="s">
        <v>74</v>
      </c>
      <c r="D467" t="s">
        <v>5077</v>
      </c>
      <c r="E467" t="s">
        <v>74</v>
      </c>
      <c r="F467" t="s">
        <v>2029</v>
      </c>
      <c r="G467" t="s">
        <v>74</v>
      </c>
      <c r="H467" t="s">
        <v>74</v>
      </c>
      <c r="I467" t="s">
        <v>5097</v>
      </c>
      <c r="J467" t="s">
        <v>5079</v>
      </c>
      <c r="K467" t="s">
        <v>74</v>
      </c>
      <c r="L467" t="s">
        <v>74</v>
      </c>
      <c r="M467" t="s">
        <v>77</v>
      </c>
      <c r="N467" t="s">
        <v>4714</v>
      </c>
      <c r="O467" t="s">
        <v>5080</v>
      </c>
      <c r="P467" t="s">
        <v>5081</v>
      </c>
      <c r="Q467" t="s">
        <v>5082</v>
      </c>
      <c r="R467" t="s">
        <v>74</v>
      </c>
      <c r="S467" t="s">
        <v>5083</v>
      </c>
      <c r="T467" t="s">
        <v>74</v>
      </c>
      <c r="U467" t="s">
        <v>74</v>
      </c>
      <c r="V467" t="s">
        <v>74</v>
      </c>
      <c r="W467" t="s">
        <v>74</v>
      </c>
      <c r="X467" t="s">
        <v>74</v>
      </c>
      <c r="Y467" t="s">
        <v>74</v>
      </c>
      <c r="Z467" t="s">
        <v>74</v>
      </c>
      <c r="AA467" t="s">
        <v>74</v>
      </c>
      <c r="AB467" t="s">
        <v>74</v>
      </c>
      <c r="AC467" t="s">
        <v>74</v>
      </c>
      <c r="AD467" t="s">
        <v>74</v>
      </c>
      <c r="AE467" t="s">
        <v>74</v>
      </c>
      <c r="AF467" t="s">
        <v>74</v>
      </c>
      <c r="AG467">
        <v>0</v>
      </c>
      <c r="AH467">
        <v>3</v>
      </c>
      <c r="AI467">
        <v>3</v>
      </c>
      <c r="AJ467">
        <v>0</v>
      </c>
      <c r="AK467">
        <v>0</v>
      </c>
      <c r="AL467" t="s">
        <v>5084</v>
      </c>
      <c r="AM467" t="s">
        <v>215</v>
      </c>
      <c r="AN467" t="s">
        <v>215</v>
      </c>
      <c r="AO467" t="s">
        <v>74</v>
      </c>
      <c r="AP467" t="s">
        <v>74</v>
      </c>
      <c r="AQ467" t="s">
        <v>5085</v>
      </c>
      <c r="AR467" t="s">
        <v>74</v>
      </c>
      <c r="AS467" t="s">
        <v>74</v>
      </c>
      <c r="AT467" t="s">
        <v>74</v>
      </c>
      <c r="AU467">
        <v>1991</v>
      </c>
      <c r="AV467" t="s">
        <v>74</v>
      </c>
      <c r="AW467" t="s">
        <v>74</v>
      </c>
      <c r="AX467" t="s">
        <v>74</v>
      </c>
      <c r="AY467" t="s">
        <v>74</v>
      </c>
      <c r="AZ467" t="s">
        <v>74</v>
      </c>
      <c r="BA467" t="s">
        <v>74</v>
      </c>
      <c r="BB467">
        <v>43</v>
      </c>
      <c r="BC467">
        <v>53</v>
      </c>
      <c r="BD467" t="s">
        <v>74</v>
      </c>
      <c r="BE467" t="s">
        <v>74</v>
      </c>
      <c r="BF467" t="s">
        <v>74</v>
      </c>
      <c r="BG467" t="s">
        <v>74</v>
      </c>
      <c r="BH467" t="s">
        <v>74</v>
      </c>
      <c r="BI467">
        <v>11</v>
      </c>
      <c r="BJ467" t="s">
        <v>5086</v>
      </c>
      <c r="BK467" t="s">
        <v>5087</v>
      </c>
      <c r="BL467" t="s">
        <v>5088</v>
      </c>
      <c r="BM467" t="s">
        <v>5089</v>
      </c>
      <c r="BN467" t="s">
        <v>74</v>
      </c>
      <c r="BO467" t="s">
        <v>74</v>
      </c>
      <c r="BP467" t="s">
        <v>74</v>
      </c>
      <c r="BQ467" t="s">
        <v>74</v>
      </c>
      <c r="BR467" t="s">
        <v>100</v>
      </c>
      <c r="BS467" t="s">
        <v>5098</v>
      </c>
      <c r="BT467" t="str">
        <f>HYPERLINK("https%3A%2F%2Fwww.webofscience.com%2Fwos%2Fwoscc%2Ffull-record%2FWOS:A1991BU85Y00004","View Full Record in Web of Science")</f>
        <v>View Full Record in Web of Science</v>
      </c>
    </row>
    <row r="468" spans="1:72" x14ac:dyDescent="0.15">
      <c r="A468" t="s">
        <v>4709</v>
      </c>
      <c r="B468" t="s">
        <v>5099</v>
      </c>
      <c r="C468" t="s">
        <v>74</v>
      </c>
      <c r="D468" t="s">
        <v>5077</v>
      </c>
      <c r="E468" t="s">
        <v>74</v>
      </c>
      <c r="F468" t="s">
        <v>5099</v>
      </c>
      <c r="G468" t="s">
        <v>74</v>
      </c>
      <c r="H468" t="s">
        <v>74</v>
      </c>
      <c r="I468" t="s">
        <v>5100</v>
      </c>
      <c r="J468" t="s">
        <v>5079</v>
      </c>
      <c r="K468" t="s">
        <v>74</v>
      </c>
      <c r="L468" t="s">
        <v>74</v>
      </c>
      <c r="M468" t="s">
        <v>77</v>
      </c>
      <c r="N468" t="s">
        <v>4714</v>
      </c>
      <c r="O468" t="s">
        <v>5080</v>
      </c>
      <c r="P468" t="s">
        <v>5081</v>
      </c>
      <c r="Q468" t="s">
        <v>5082</v>
      </c>
      <c r="R468" t="s">
        <v>74</v>
      </c>
      <c r="S468" t="s">
        <v>5083</v>
      </c>
      <c r="T468" t="s">
        <v>74</v>
      </c>
      <c r="U468" t="s">
        <v>74</v>
      </c>
      <c r="V468" t="s">
        <v>74</v>
      </c>
      <c r="W468" t="s">
        <v>74</v>
      </c>
      <c r="X468" t="s">
        <v>74</v>
      </c>
      <c r="Y468" t="s">
        <v>74</v>
      </c>
      <c r="Z468" t="s">
        <v>74</v>
      </c>
      <c r="AA468" t="s">
        <v>74</v>
      </c>
      <c r="AB468" t="s">
        <v>74</v>
      </c>
      <c r="AC468" t="s">
        <v>74</v>
      </c>
      <c r="AD468" t="s">
        <v>74</v>
      </c>
      <c r="AE468" t="s">
        <v>74</v>
      </c>
      <c r="AF468" t="s">
        <v>74</v>
      </c>
      <c r="AG468">
        <v>0</v>
      </c>
      <c r="AH468">
        <v>3</v>
      </c>
      <c r="AI468">
        <v>3</v>
      </c>
      <c r="AJ468">
        <v>0</v>
      </c>
      <c r="AK468">
        <v>2</v>
      </c>
      <c r="AL468" t="s">
        <v>5084</v>
      </c>
      <c r="AM468" t="s">
        <v>215</v>
      </c>
      <c r="AN468" t="s">
        <v>215</v>
      </c>
      <c r="AO468" t="s">
        <v>74</v>
      </c>
      <c r="AP468" t="s">
        <v>74</v>
      </c>
      <c r="AQ468" t="s">
        <v>5085</v>
      </c>
      <c r="AR468" t="s">
        <v>74</v>
      </c>
      <c r="AS468" t="s">
        <v>74</v>
      </c>
      <c r="AT468" t="s">
        <v>74</v>
      </c>
      <c r="AU468">
        <v>1991</v>
      </c>
      <c r="AV468" t="s">
        <v>74</v>
      </c>
      <c r="AW468" t="s">
        <v>74</v>
      </c>
      <c r="AX468" t="s">
        <v>74</v>
      </c>
      <c r="AY468" t="s">
        <v>74</v>
      </c>
      <c r="AZ468" t="s">
        <v>74</v>
      </c>
      <c r="BA468" t="s">
        <v>74</v>
      </c>
      <c r="BB468">
        <v>54</v>
      </c>
      <c r="BC468">
        <v>69</v>
      </c>
      <c r="BD468" t="s">
        <v>74</v>
      </c>
      <c r="BE468" t="s">
        <v>74</v>
      </c>
      <c r="BF468" t="s">
        <v>74</v>
      </c>
      <c r="BG468" t="s">
        <v>74</v>
      </c>
      <c r="BH468" t="s">
        <v>74</v>
      </c>
      <c r="BI468">
        <v>16</v>
      </c>
      <c r="BJ468" t="s">
        <v>5086</v>
      </c>
      <c r="BK468" t="s">
        <v>5087</v>
      </c>
      <c r="BL468" t="s">
        <v>5088</v>
      </c>
      <c r="BM468" t="s">
        <v>5089</v>
      </c>
      <c r="BN468" t="s">
        <v>74</v>
      </c>
      <c r="BO468" t="s">
        <v>74</v>
      </c>
      <c r="BP468" t="s">
        <v>74</v>
      </c>
      <c r="BQ468" t="s">
        <v>74</v>
      </c>
      <c r="BR468" t="s">
        <v>100</v>
      </c>
      <c r="BS468" t="s">
        <v>5101</v>
      </c>
      <c r="BT468" t="str">
        <f>HYPERLINK("https%3A%2F%2Fwww.webofscience.com%2Fwos%2Fwoscc%2Ffull-record%2FWOS:A1991BU85Y00005","View Full Record in Web of Science")</f>
        <v>View Full Record in Web of Science</v>
      </c>
    </row>
    <row r="469" spans="1:72" x14ac:dyDescent="0.15">
      <c r="A469" t="s">
        <v>4709</v>
      </c>
      <c r="B469" t="s">
        <v>5102</v>
      </c>
      <c r="C469" t="s">
        <v>74</v>
      </c>
      <c r="D469" t="s">
        <v>5077</v>
      </c>
      <c r="E469" t="s">
        <v>74</v>
      </c>
      <c r="F469" t="s">
        <v>5102</v>
      </c>
      <c r="G469" t="s">
        <v>74</v>
      </c>
      <c r="H469" t="s">
        <v>74</v>
      </c>
      <c r="I469" t="s">
        <v>5103</v>
      </c>
      <c r="J469" t="s">
        <v>5079</v>
      </c>
      <c r="K469" t="s">
        <v>74</v>
      </c>
      <c r="L469" t="s">
        <v>74</v>
      </c>
      <c r="M469" t="s">
        <v>77</v>
      </c>
      <c r="N469" t="s">
        <v>4714</v>
      </c>
      <c r="O469" t="s">
        <v>5080</v>
      </c>
      <c r="P469" t="s">
        <v>5081</v>
      </c>
      <c r="Q469" t="s">
        <v>5082</v>
      </c>
      <c r="R469" t="s">
        <v>74</v>
      </c>
      <c r="S469" t="s">
        <v>5083</v>
      </c>
      <c r="T469" t="s">
        <v>74</v>
      </c>
      <c r="U469" t="s">
        <v>74</v>
      </c>
      <c r="V469" t="s">
        <v>74</v>
      </c>
      <c r="W469" t="s">
        <v>74</v>
      </c>
      <c r="X469" t="s">
        <v>74</v>
      </c>
      <c r="Y469" t="s">
        <v>74</v>
      </c>
      <c r="Z469" t="s">
        <v>74</v>
      </c>
      <c r="AA469" t="s">
        <v>74</v>
      </c>
      <c r="AB469" t="s">
        <v>74</v>
      </c>
      <c r="AC469" t="s">
        <v>74</v>
      </c>
      <c r="AD469" t="s">
        <v>74</v>
      </c>
      <c r="AE469" t="s">
        <v>74</v>
      </c>
      <c r="AF469" t="s">
        <v>74</v>
      </c>
      <c r="AG469">
        <v>0</v>
      </c>
      <c r="AH469">
        <v>0</v>
      </c>
      <c r="AI469">
        <v>0</v>
      </c>
      <c r="AJ469">
        <v>0</v>
      </c>
      <c r="AK469">
        <v>0</v>
      </c>
      <c r="AL469" t="s">
        <v>5084</v>
      </c>
      <c r="AM469" t="s">
        <v>215</v>
      </c>
      <c r="AN469" t="s">
        <v>215</v>
      </c>
      <c r="AO469" t="s">
        <v>74</v>
      </c>
      <c r="AP469" t="s">
        <v>74</v>
      </c>
      <c r="AQ469" t="s">
        <v>5085</v>
      </c>
      <c r="AR469" t="s">
        <v>74</v>
      </c>
      <c r="AS469" t="s">
        <v>74</v>
      </c>
      <c r="AT469" t="s">
        <v>74</v>
      </c>
      <c r="AU469">
        <v>1991</v>
      </c>
      <c r="AV469" t="s">
        <v>74</v>
      </c>
      <c r="AW469" t="s">
        <v>74</v>
      </c>
      <c r="AX469" t="s">
        <v>74</v>
      </c>
      <c r="AY469" t="s">
        <v>74</v>
      </c>
      <c r="AZ469" t="s">
        <v>74</v>
      </c>
      <c r="BA469" t="s">
        <v>74</v>
      </c>
      <c r="BB469">
        <v>70</v>
      </c>
      <c r="BC469">
        <v>76</v>
      </c>
      <c r="BD469" t="s">
        <v>74</v>
      </c>
      <c r="BE469" t="s">
        <v>74</v>
      </c>
      <c r="BF469" t="s">
        <v>74</v>
      </c>
      <c r="BG469" t="s">
        <v>74</v>
      </c>
      <c r="BH469" t="s">
        <v>74</v>
      </c>
      <c r="BI469">
        <v>7</v>
      </c>
      <c r="BJ469" t="s">
        <v>5086</v>
      </c>
      <c r="BK469" t="s">
        <v>5087</v>
      </c>
      <c r="BL469" t="s">
        <v>5088</v>
      </c>
      <c r="BM469" t="s">
        <v>5089</v>
      </c>
      <c r="BN469" t="s">
        <v>74</v>
      </c>
      <c r="BO469" t="s">
        <v>74</v>
      </c>
      <c r="BP469" t="s">
        <v>74</v>
      </c>
      <c r="BQ469" t="s">
        <v>74</v>
      </c>
      <c r="BR469" t="s">
        <v>100</v>
      </c>
      <c r="BS469" t="s">
        <v>5104</v>
      </c>
      <c r="BT469" t="str">
        <f>HYPERLINK("https%3A%2F%2Fwww.webofscience.com%2Fwos%2Fwoscc%2Ffull-record%2FWOS:A1991BU85Y00006","View Full Record in Web of Science")</f>
        <v>View Full Record in Web of Science</v>
      </c>
    </row>
    <row r="470" spans="1:72" x14ac:dyDescent="0.15">
      <c r="A470" t="s">
        <v>4709</v>
      </c>
      <c r="B470" t="s">
        <v>5105</v>
      </c>
      <c r="C470" t="s">
        <v>74</v>
      </c>
      <c r="D470" t="s">
        <v>5077</v>
      </c>
      <c r="E470" t="s">
        <v>74</v>
      </c>
      <c r="F470" t="s">
        <v>5105</v>
      </c>
      <c r="G470" t="s">
        <v>74</v>
      </c>
      <c r="H470" t="s">
        <v>74</v>
      </c>
      <c r="I470" t="s">
        <v>5106</v>
      </c>
      <c r="J470" t="s">
        <v>5079</v>
      </c>
      <c r="K470" t="s">
        <v>74</v>
      </c>
      <c r="L470" t="s">
        <v>74</v>
      </c>
      <c r="M470" t="s">
        <v>77</v>
      </c>
      <c r="N470" t="s">
        <v>4714</v>
      </c>
      <c r="O470" t="s">
        <v>5080</v>
      </c>
      <c r="P470" t="s">
        <v>5081</v>
      </c>
      <c r="Q470" t="s">
        <v>5082</v>
      </c>
      <c r="R470" t="s">
        <v>74</v>
      </c>
      <c r="S470" t="s">
        <v>5083</v>
      </c>
      <c r="T470" t="s">
        <v>74</v>
      </c>
      <c r="U470" t="s">
        <v>74</v>
      </c>
      <c r="V470" t="s">
        <v>74</v>
      </c>
      <c r="W470" t="s">
        <v>74</v>
      </c>
      <c r="X470" t="s">
        <v>74</v>
      </c>
      <c r="Y470" t="s">
        <v>74</v>
      </c>
      <c r="Z470" t="s">
        <v>74</v>
      </c>
      <c r="AA470" t="s">
        <v>74</v>
      </c>
      <c r="AB470" t="s">
        <v>74</v>
      </c>
      <c r="AC470" t="s">
        <v>74</v>
      </c>
      <c r="AD470" t="s">
        <v>74</v>
      </c>
      <c r="AE470" t="s">
        <v>74</v>
      </c>
      <c r="AF470" t="s">
        <v>74</v>
      </c>
      <c r="AG470">
        <v>0</v>
      </c>
      <c r="AH470">
        <v>1</v>
      </c>
      <c r="AI470">
        <v>1</v>
      </c>
      <c r="AJ470">
        <v>0</v>
      </c>
      <c r="AK470">
        <v>0</v>
      </c>
      <c r="AL470" t="s">
        <v>5084</v>
      </c>
      <c r="AM470" t="s">
        <v>215</v>
      </c>
      <c r="AN470" t="s">
        <v>215</v>
      </c>
      <c r="AO470" t="s">
        <v>74</v>
      </c>
      <c r="AP470" t="s">
        <v>74</v>
      </c>
      <c r="AQ470" t="s">
        <v>5085</v>
      </c>
      <c r="AR470" t="s">
        <v>74</v>
      </c>
      <c r="AS470" t="s">
        <v>74</v>
      </c>
      <c r="AT470" t="s">
        <v>74</v>
      </c>
      <c r="AU470">
        <v>1991</v>
      </c>
      <c r="AV470" t="s">
        <v>74</v>
      </c>
      <c r="AW470" t="s">
        <v>74</v>
      </c>
      <c r="AX470" t="s">
        <v>74</v>
      </c>
      <c r="AY470" t="s">
        <v>74</v>
      </c>
      <c r="AZ470" t="s">
        <v>74</v>
      </c>
      <c r="BA470" t="s">
        <v>74</v>
      </c>
      <c r="BB470">
        <v>79</v>
      </c>
      <c r="BC470">
        <v>93</v>
      </c>
      <c r="BD470" t="s">
        <v>74</v>
      </c>
      <c r="BE470" t="s">
        <v>74</v>
      </c>
      <c r="BF470" t="s">
        <v>74</v>
      </c>
      <c r="BG470" t="s">
        <v>74</v>
      </c>
      <c r="BH470" t="s">
        <v>74</v>
      </c>
      <c r="BI470">
        <v>15</v>
      </c>
      <c r="BJ470" t="s">
        <v>5086</v>
      </c>
      <c r="BK470" t="s">
        <v>5087</v>
      </c>
      <c r="BL470" t="s">
        <v>5088</v>
      </c>
      <c r="BM470" t="s">
        <v>5089</v>
      </c>
      <c r="BN470" t="s">
        <v>74</v>
      </c>
      <c r="BO470" t="s">
        <v>74</v>
      </c>
      <c r="BP470" t="s">
        <v>74</v>
      </c>
      <c r="BQ470" t="s">
        <v>74</v>
      </c>
      <c r="BR470" t="s">
        <v>100</v>
      </c>
      <c r="BS470" t="s">
        <v>5107</v>
      </c>
      <c r="BT470" t="str">
        <f>HYPERLINK("https%3A%2F%2Fwww.webofscience.com%2Fwos%2Fwoscc%2Ffull-record%2FWOS:A1991BU85Y00007","View Full Record in Web of Science")</f>
        <v>View Full Record in Web of Science</v>
      </c>
    </row>
    <row r="471" spans="1:72" x14ac:dyDescent="0.15">
      <c r="A471" t="s">
        <v>4709</v>
      </c>
      <c r="B471" t="s">
        <v>5108</v>
      </c>
      <c r="C471" t="s">
        <v>74</v>
      </c>
      <c r="D471" t="s">
        <v>5077</v>
      </c>
      <c r="E471" t="s">
        <v>74</v>
      </c>
      <c r="F471" t="s">
        <v>5108</v>
      </c>
      <c r="G471" t="s">
        <v>74</v>
      </c>
      <c r="H471" t="s">
        <v>74</v>
      </c>
      <c r="I471" t="s">
        <v>5109</v>
      </c>
      <c r="J471" t="s">
        <v>5079</v>
      </c>
      <c r="K471" t="s">
        <v>74</v>
      </c>
      <c r="L471" t="s">
        <v>74</v>
      </c>
      <c r="M471" t="s">
        <v>77</v>
      </c>
      <c r="N471" t="s">
        <v>4714</v>
      </c>
      <c r="O471" t="s">
        <v>5080</v>
      </c>
      <c r="P471" t="s">
        <v>5081</v>
      </c>
      <c r="Q471" t="s">
        <v>5082</v>
      </c>
      <c r="R471" t="s">
        <v>74</v>
      </c>
      <c r="S471" t="s">
        <v>5083</v>
      </c>
      <c r="T471" t="s">
        <v>74</v>
      </c>
      <c r="U471" t="s">
        <v>74</v>
      </c>
      <c r="V471" t="s">
        <v>74</v>
      </c>
      <c r="W471" t="s">
        <v>74</v>
      </c>
      <c r="X471" t="s">
        <v>74</v>
      </c>
      <c r="Y471" t="s">
        <v>74</v>
      </c>
      <c r="Z471" t="s">
        <v>74</v>
      </c>
      <c r="AA471" t="s">
        <v>74</v>
      </c>
      <c r="AB471" t="s">
        <v>74</v>
      </c>
      <c r="AC471" t="s">
        <v>74</v>
      </c>
      <c r="AD471" t="s">
        <v>74</v>
      </c>
      <c r="AE471" t="s">
        <v>74</v>
      </c>
      <c r="AF471" t="s">
        <v>74</v>
      </c>
      <c r="AG471">
        <v>0</v>
      </c>
      <c r="AH471">
        <v>1</v>
      </c>
      <c r="AI471">
        <v>1</v>
      </c>
      <c r="AJ471">
        <v>0</v>
      </c>
      <c r="AK471">
        <v>0</v>
      </c>
      <c r="AL471" t="s">
        <v>5084</v>
      </c>
      <c r="AM471" t="s">
        <v>215</v>
      </c>
      <c r="AN471" t="s">
        <v>215</v>
      </c>
      <c r="AO471" t="s">
        <v>74</v>
      </c>
      <c r="AP471" t="s">
        <v>74</v>
      </c>
      <c r="AQ471" t="s">
        <v>5085</v>
      </c>
      <c r="AR471" t="s">
        <v>74</v>
      </c>
      <c r="AS471" t="s">
        <v>74</v>
      </c>
      <c r="AT471" t="s">
        <v>74</v>
      </c>
      <c r="AU471">
        <v>1991</v>
      </c>
      <c r="AV471" t="s">
        <v>74</v>
      </c>
      <c r="AW471" t="s">
        <v>74</v>
      </c>
      <c r="AX471" t="s">
        <v>74</v>
      </c>
      <c r="AY471" t="s">
        <v>74</v>
      </c>
      <c r="AZ471" t="s">
        <v>74</v>
      </c>
      <c r="BA471" t="s">
        <v>74</v>
      </c>
      <c r="BB471">
        <v>94</v>
      </c>
      <c r="BC471">
        <v>109</v>
      </c>
      <c r="BD471" t="s">
        <v>74</v>
      </c>
      <c r="BE471" t="s">
        <v>74</v>
      </c>
      <c r="BF471" t="s">
        <v>74</v>
      </c>
      <c r="BG471" t="s">
        <v>74</v>
      </c>
      <c r="BH471" t="s">
        <v>74</v>
      </c>
      <c r="BI471">
        <v>16</v>
      </c>
      <c r="BJ471" t="s">
        <v>5086</v>
      </c>
      <c r="BK471" t="s">
        <v>5087</v>
      </c>
      <c r="BL471" t="s">
        <v>5088</v>
      </c>
      <c r="BM471" t="s">
        <v>5089</v>
      </c>
      <c r="BN471" t="s">
        <v>74</v>
      </c>
      <c r="BO471" t="s">
        <v>74</v>
      </c>
      <c r="BP471" t="s">
        <v>74</v>
      </c>
      <c r="BQ471" t="s">
        <v>74</v>
      </c>
      <c r="BR471" t="s">
        <v>100</v>
      </c>
      <c r="BS471" t="s">
        <v>5110</v>
      </c>
      <c r="BT471" t="str">
        <f>HYPERLINK("https%3A%2F%2Fwww.webofscience.com%2Fwos%2Fwoscc%2Ffull-record%2FWOS:A1991BU85Y00008","View Full Record in Web of Science")</f>
        <v>View Full Record in Web of Science</v>
      </c>
    </row>
    <row r="472" spans="1:72" x14ac:dyDescent="0.15">
      <c r="A472" t="s">
        <v>4709</v>
      </c>
      <c r="B472" t="s">
        <v>5111</v>
      </c>
      <c r="C472" t="s">
        <v>74</v>
      </c>
      <c r="D472" t="s">
        <v>5077</v>
      </c>
      <c r="E472" t="s">
        <v>74</v>
      </c>
      <c r="F472" t="s">
        <v>5111</v>
      </c>
      <c r="G472" t="s">
        <v>74</v>
      </c>
      <c r="H472" t="s">
        <v>74</v>
      </c>
      <c r="I472" t="s">
        <v>5112</v>
      </c>
      <c r="J472" t="s">
        <v>5079</v>
      </c>
      <c r="K472" t="s">
        <v>74</v>
      </c>
      <c r="L472" t="s">
        <v>74</v>
      </c>
      <c r="M472" t="s">
        <v>77</v>
      </c>
      <c r="N472" t="s">
        <v>4714</v>
      </c>
      <c r="O472" t="s">
        <v>5080</v>
      </c>
      <c r="P472" t="s">
        <v>5081</v>
      </c>
      <c r="Q472" t="s">
        <v>5082</v>
      </c>
      <c r="R472" t="s">
        <v>74</v>
      </c>
      <c r="S472" t="s">
        <v>5083</v>
      </c>
      <c r="T472" t="s">
        <v>74</v>
      </c>
      <c r="U472" t="s">
        <v>74</v>
      </c>
      <c r="V472" t="s">
        <v>74</v>
      </c>
      <c r="W472" t="s">
        <v>74</v>
      </c>
      <c r="X472" t="s">
        <v>74</v>
      </c>
      <c r="Y472" t="s">
        <v>74</v>
      </c>
      <c r="Z472" t="s">
        <v>74</v>
      </c>
      <c r="AA472" t="s">
        <v>74</v>
      </c>
      <c r="AB472" t="s">
        <v>74</v>
      </c>
      <c r="AC472" t="s">
        <v>74</v>
      </c>
      <c r="AD472" t="s">
        <v>74</v>
      </c>
      <c r="AE472" t="s">
        <v>74</v>
      </c>
      <c r="AF472" t="s">
        <v>74</v>
      </c>
      <c r="AG472">
        <v>0</v>
      </c>
      <c r="AH472">
        <v>0</v>
      </c>
      <c r="AI472">
        <v>0</v>
      </c>
      <c r="AJ472">
        <v>0</v>
      </c>
      <c r="AK472">
        <v>0</v>
      </c>
      <c r="AL472" t="s">
        <v>5084</v>
      </c>
      <c r="AM472" t="s">
        <v>215</v>
      </c>
      <c r="AN472" t="s">
        <v>215</v>
      </c>
      <c r="AO472" t="s">
        <v>74</v>
      </c>
      <c r="AP472" t="s">
        <v>74</v>
      </c>
      <c r="AQ472" t="s">
        <v>5085</v>
      </c>
      <c r="AR472" t="s">
        <v>74</v>
      </c>
      <c r="AS472" t="s">
        <v>74</v>
      </c>
      <c r="AT472" t="s">
        <v>74</v>
      </c>
      <c r="AU472">
        <v>1991</v>
      </c>
      <c r="AV472" t="s">
        <v>74</v>
      </c>
      <c r="AW472" t="s">
        <v>74</v>
      </c>
      <c r="AX472" t="s">
        <v>74</v>
      </c>
      <c r="AY472" t="s">
        <v>74</v>
      </c>
      <c r="AZ472" t="s">
        <v>74</v>
      </c>
      <c r="BA472" t="s">
        <v>74</v>
      </c>
      <c r="BB472">
        <v>110</v>
      </c>
      <c r="BC472">
        <v>119</v>
      </c>
      <c r="BD472" t="s">
        <v>74</v>
      </c>
      <c r="BE472" t="s">
        <v>74</v>
      </c>
      <c r="BF472" t="s">
        <v>74</v>
      </c>
      <c r="BG472" t="s">
        <v>74</v>
      </c>
      <c r="BH472" t="s">
        <v>74</v>
      </c>
      <c r="BI472">
        <v>10</v>
      </c>
      <c r="BJ472" t="s">
        <v>5086</v>
      </c>
      <c r="BK472" t="s">
        <v>5087</v>
      </c>
      <c r="BL472" t="s">
        <v>5088</v>
      </c>
      <c r="BM472" t="s">
        <v>5089</v>
      </c>
      <c r="BN472" t="s">
        <v>74</v>
      </c>
      <c r="BO472" t="s">
        <v>74</v>
      </c>
      <c r="BP472" t="s">
        <v>74</v>
      </c>
      <c r="BQ472" t="s">
        <v>74</v>
      </c>
      <c r="BR472" t="s">
        <v>100</v>
      </c>
      <c r="BS472" t="s">
        <v>5113</v>
      </c>
      <c r="BT472" t="str">
        <f>HYPERLINK("https%3A%2F%2Fwww.webofscience.com%2Fwos%2Fwoscc%2Ffull-record%2FWOS:A1991BU85Y00009","View Full Record in Web of Science")</f>
        <v>View Full Record in Web of Science</v>
      </c>
    </row>
    <row r="473" spans="1:72" x14ac:dyDescent="0.15">
      <c r="A473" t="s">
        <v>4709</v>
      </c>
      <c r="B473" t="s">
        <v>5114</v>
      </c>
      <c r="C473" t="s">
        <v>74</v>
      </c>
      <c r="D473" t="s">
        <v>5077</v>
      </c>
      <c r="E473" t="s">
        <v>74</v>
      </c>
      <c r="F473" t="s">
        <v>5114</v>
      </c>
      <c r="G473" t="s">
        <v>74</v>
      </c>
      <c r="H473" t="s">
        <v>74</v>
      </c>
      <c r="I473" t="s">
        <v>5115</v>
      </c>
      <c r="J473" t="s">
        <v>5079</v>
      </c>
      <c r="K473" t="s">
        <v>74</v>
      </c>
      <c r="L473" t="s">
        <v>74</v>
      </c>
      <c r="M473" t="s">
        <v>77</v>
      </c>
      <c r="N473" t="s">
        <v>4714</v>
      </c>
      <c r="O473" t="s">
        <v>5080</v>
      </c>
      <c r="P473" t="s">
        <v>5081</v>
      </c>
      <c r="Q473" t="s">
        <v>5082</v>
      </c>
      <c r="R473" t="s">
        <v>74</v>
      </c>
      <c r="S473" t="s">
        <v>5083</v>
      </c>
      <c r="T473" t="s">
        <v>74</v>
      </c>
      <c r="U473" t="s">
        <v>74</v>
      </c>
      <c r="V473" t="s">
        <v>74</v>
      </c>
      <c r="W473" t="s">
        <v>74</v>
      </c>
      <c r="X473" t="s">
        <v>74</v>
      </c>
      <c r="Y473" t="s">
        <v>74</v>
      </c>
      <c r="Z473" t="s">
        <v>74</v>
      </c>
      <c r="AA473" t="s">
        <v>74</v>
      </c>
      <c r="AB473" t="s">
        <v>74</v>
      </c>
      <c r="AC473" t="s">
        <v>74</v>
      </c>
      <c r="AD473" t="s">
        <v>74</v>
      </c>
      <c r="AE473" t="s">
        <v>74</v>
      </c>
      <c r="AF473" t="s">
        <v>74</v>
      </c>
      <c r="AG473">
        <v>0</v>
      </c>
      <c r="AH473">
        <v>1</v>
      </c>
      <c r="AI473">
        <v>1</v>
      </c>
      <c r="AJ473">
        <v>0</v>
      </c>
      <c r="AK473">
        <v>0</v>
      </c>
      <c r="AL473" t="s">
        <v>5084</v>
      </c>
      <c r="AM473" t="s">
        <v>215</v>
      </c>
      <c r="AN473" t="s">
        <v>215</v>
      </c>
      <c r="AO473" t="s">
        <v>74</v>
      </c>
      <c r="AP473" t="s">
        <v>74</v>
      </c>
      <c r="AQ473" t="s">
        <v>5085</v>
      </c>
      <c r="AR473" t="s">
        <v>74</v>
      </c>
      <c r="AS473" t="s">
        <v>74</v>
      </c>
      <c r="AT473" t="s">
        <v>74</v>
      </c>
      <c r="AU473">
        <v>1991</v>
      </c>
      <c r="AV473" t="s">
        <v>74</v>
      </c>
      <c r="AW473" t="s">
        <v>74</v>
      </c>
      <c r="AX473" t="s">
        <v>74</v>
      </c>
      <c r="AY473" t="s">
        <v>74</v>
      </c>
      <c r="AZ473" t="s">
        <v>74</v>
      </c>
      <c r="BA473" t="s">
        <v>74</v>
      </c>
      <c r="BB473">
        <v>120</v>
      </c>
      <c r="BC473">
        <v>132</v>
      </c>
      <c r="BD473" t="s">
        <v>74</v>
      </c>
      <c r="BE473" t="s">
        <v>74</v>
      </c>
      <c r="BF473" t="s">
        <v>74</v>
      </c>
      <c r="BG473" t="s">
        <v>74</v>
      </c>
      <c r="BH473" t="s">
        <v>74</v>
      </c>
      <c r="BI473">
        <v>13</v>
      </c>
      <c r="BJ473" t="s">
        <v>5086</v>
      </c>
      <c r="BK473" t="s">
        <v>5087</v>
      </c>
      <c r="BL473" t="s">
        <v>5088</v>
      </c>
      <c r="BM473" t="s">
        <v>5089</v>
      </c>
      <c r="BN473" t="s">
        <v>74</v>
      </c>
      <c r="BO473" t="s">
        <v>74</v>
      </c>
      <c r="BP473" t="s">
        <v>74</v>
      </c>
      <c r="BQ473" t="s">
        <v>74</v>
      </c>
      <c r="BR473" t="s">
        <v>100</v>
      </c>
      <c r="BS473" t="s">
        <v>5116</v>
      </c>
      <c r="BT473" t="str">
        <f>HYPERLINK("https%3A%2F%2Fwww.webofscience.com%2Fwos%2Fwoscc%2Ffull-record%2FWOS:A1991BU85Y00010","View Full Record in Web of Science")</f>
        <v>View Full Record in Web of Science</v>
      </c>
    </row>
    <row r="474" spans="1:72" x14ac:dyDescent="0.15">
      <c r="A474" t="s">
        <v>4709</v>
      </c>
      <c r="B474" t="s">
        <v>3038</v>
      </c>
      <c r="C474" t="s">
        <v>74</v>
      </c>
      <c r="D474" t="s">
        <v>5077</v>
      </c>
      <c r="E474" t="s">
        <v>74</v>
      </c>
      <c r="F474" t="s">
        <v>3038</v>
      </c>
      <c r="G474" t="s">
        <v>74</v>
      </c>
      <c r="H474" t="s">
        <v>74</v>
      </c>
      <c r="I474" t="s">
        <v>5117</v>
      </c>
      <c r="J474" t="s">
        <v>5079</v>
      </c>
      <c r="K474" t="s">
        <v>74</v>
      </c>
      <c r="L474" t="s">
        <v>74</v>
      </c>
      <c r="M474" t="s">
        <v>77</v>
      </c>
      <c r="N474" t="s">
        <v>4714</v>
      </c>
      <c r="O474" t="s">
        <v>5080</v>
      </c>
      <c r="P474" t="s">
        <v>5081</v>
      </c>
      <c r="Q474" t="s">
        <v>5082</v>
      </c>
      <c r="R474" t="s">
        <v>74</v>
      </c>
      <c r="S474" t="s">
        <v>5083</v>
      </c>
      <c r="T474" t="s">
        <v>74</v>
      </c>
      <c r="U474" t="s">
        <v>74</v>
      </c>
      <c r="V474" t="s">
        <v>74</v>
      </c>
      <c r="W474" t="s">
        <v>74</v>
      </c>
      <c r="X474" t="s">
        <v>74</v>
      </c>
      <c r="Y474" t="s">
        <v>74</v>
      </c>
      <c r="Z474" t="s">
        <v>74</v>
      </c>
      <c r="AA474" t="s">
        <v>74</v>
      </c>
      <c r="AB474" t="s">
        <v>74</v>
      </c>
      <c r="AC474" t="s">
        <v>74</v>
      </c>
      <c r="AD474" t="s">
        <v>74</v>
      </c>
      <c r="AE474" t="s">
        <v>74</v>
      </c>
      <c r="AF474" t="s">
        <v>74</v>
      </c>
      <c r="AG474">
        <v>0</v>
      </c>
      <c r="AH474">
        <v>0</v>
      </c>
      <c r="AI474">
        <v>0</v>
      </c>
      <c r="AJ474">
        <v>0</v>
      </c>
      <c r="AK474">
        <v>0</v>
      </c>
      <c r="AL474" t="s">
        <v>5084</v>
      </c>
      <c r="AM474" t="s">
        <v>215</v>
      </c>
      <c r="AN474" t="s">
        <v>215</v>
      </c>
      <c r="AO474" t="s">
        <v>74</v>
      </c>
      <c r="AP474" t="s">
        <v>74</v>
      </c>
      <c r="AQ474" t="s">
        <v>5085</v>
      </c>
      <c r="AR474" t="s">
        <v>74</v>
      </c>
      <c r="AS474" t="s">
        <v>74</v>
      </c>
      <c r="AT474" t="s">
        <v>74</v>
      </c>
      <c r="AU474">
        <v>1991</v>
      </c>
      <c r="AV474" t="s">
        <v>74</v>
      </c>
      <c r="AW474" t="s">
        <v>74</v>
      </c>
      <c r="AX474" t="s">
        <v>74</v>
      </c>
      <c r="AY474" t="s">
        <v>74</v>
      </c>
      <c r="AZ474" t="s">
        <v>74</v>
      </c>
      <c r="BA474" t="s">
        <v>74</v>
      </c>
      <c r="BB474">
        <v>133</v>
      </c>
      <c r="BC474">
        <v>143</v>
      </c>
      <c r="BD474" t="s">
        <v>74</v>
      </c>
      <c r="BE474" t="s">
        <v>74</v>
      </c>
      <c r="BF474" t="s">
        <v>74</v>
      </c>
      <c r="BG474" t="s">
        <v>74</v>
      </c>
      <c r="BH474" t="s">
        <v>74</v>
      </c>
      <c r="BI474">
        <v>11</v>
      </c>
      <c r="BJ474" t="s">
        <v>5086</v>
      </c>
      <c r="BK474" t="s">
        <v>5087</v>
      </c>
      <c r="BL474" t="s">
        <v>5088</v>
      </c>
      <c r="BM474" t="s">
        <v>5089</v>
      </c>
      <c r="BN474" t="s">
        <v>74</v>
      </c>
      <c r="BO474" t="s">
        <v>74</v>
      </c>
      <c r="BP474" t="s">
        <v>74</v>
      </c>
      <c r="BQ474" t="s">
        <v>74</v>
      </c>
      <c r="BR474" t="s">
        <v>100</v>
      </c>
      <c r="BS474" t="s">
        <v>5118</v>
      </c>
      <c r="BT474" t="str">
        <f>HYPERLINK("https%3A%2F%2Fwww.webofscience.com%2Fwos%2Fwoscc%2Ffull-record%2FWOS:A1991BU85Y00011","View Full Record in Web of Science")</f>
        <v>View Full Record in Web of Science</v>
      </c>
    </row>
    <row r="475" spans="1:72" x14ac:dyDescent="0.15">
      <c r="A475" t="s">
        <v>4709</v>
      </c>
      <c r="B475" t="s">
        <v>5119</v>
      </c>
      <c r="C475" t="s">
        <v>74</v>
      </c>
      <c r="D475" t="s">
        <v>5077</v>
      </c>
      <c r="E475" t="s">
        <v>74</v>
      </c>
      <c r="F475" t="s">
        <v>5119</v>
      </c>
      <c r="G475" t="s">
        <v>74</v>
      </c>
      <c r="H475" t="s">
        <v>74</v>
      </c>
      <c r="I475" t="s">
        <v>5120</v>
      </c>
      <c r="J475" t="s">
        <v>5079</v>
      </c>
      <c r="K475" t="s">
        <v>74</v>
      </c>
      <c r="L475" t="s">
        <v>74</v>
      </c>
      <c r="M475" t="s">
        <v>77</v>
      </c>
      <c r="N475" t="s">
        <v>4714</v>
      </c>
      <c r="O475" t="s">
        <v>5080</v>
      </c>
      <c r="P475" t="s">
        <v>5081</v>
      </c>
      <c r="Q475" t="s">
        <v>5082</v>
      </c>
      <c r="R475" t="s">
        <v>74</v>
      </c>
      <c r="S475" t="s">
        <v>5083</v>
      </c>
      <c r="T475" t="s">
        <v>74</v>
      </c>
      <c r="U475" t="s">
        <v>74</v>
      </c>
      <c r="V475" t="s">
        <v>74</v>
      </c>
      <c r="W475" t="s">
        <v>74</v>
      </c>
      <c r="X475" t="s">
        <v>74</v>
      </c>
      <c r="Y475" t="s">
        <v>74</v>
      </c>
      <c r="Z475" t="s">
        <v>74</v>
      </c>
      <c r="AA475" t="s">
        <v>74</v>
      </c>
      <c r="AB475" t="s">
        <v>74</v>
      </c>
      <c r="AC475" t="s">
        <v>74</v>
      </c>
      <c r="AD475" t="s">
        <v>74</v>
      </c>
      <c r="AE475" t="s">
        <v>74</v>
      </c>
      <c r="AF475" t="s">
        <v>74</v>
      </c>
      <c r="AG475">
        <v>0</v>
      </c>
      <c r="AH475">
        <v>1</v>
      </c>
      <c r="AI475">
        <v>1</v>
      </c>
      <c r="AJ475">
        <v>0</v>
      </c>
      <c r="AK475">
        <v>0</v>
      </c>
      <c r="AL475" t="s">
        <v>5084</v>
      </c>
      <c r="AM475" t="s">
        <v>215</v>
      </c>
      <c r="AN475" t="s">
        <v>215</v>
      </c>
      <c r="AO475" t="s">
        <v>74</v>
      </c>
      <c r="AP475" t="s">
        <v>74</v>
      </c>
      <c r="AQ475" t="s">
        <v>5085</v>
      </c>
      <c r="AR475" t="s">
        <v>74</v>
      </c>
      <c r="AS475" t="s">
        <v>74</v>
      </c>
      <c r="AT475" t="s">
        <v>74</v>
      </c>
      <c r="AU475">
        <v>1991</v>
      </c>
      <c r="AV475" t="s">
        <v>74</v>
      </c>
      <c r="AW475" t="s">
        <v>74</v>
      </c>
      <c r="AX475" t="s">
        <v>74</v>
      </c>
      <c r="AY475" t="s">
        <v>74</v>
      </c>
      <c r="AZ475" t="s">
        <v>74</v>
      </c>
      <c r="BA475" t="s">
        <v>74</v>
      </c>
      <c r="BB475">
        <v>147</v>
      </c>
      <c r="BC475">
        <v>152</v>
      </c>
      <c r="BD475" t="s">
        <v>74</v>
      </c>
      <c r="BE475" t="s">
        <v>74</v>
      </c>
      <c r="BF475" t="s">
        <v>74</v>
      </c>
      <c r="BG475" t="s">
        <v>74</v>
      </c>
      <c r="BH475" t="s">
        <v>74</v>
      </c>
      <c r="BI475">
        <v>6</v>
      </c>
      <c r="BJ475" t="s">
        <v>5086</v>
      </c>
      <c r="BK475" t="s">
        <v>5087</v>
      </c>
      <c r="BL475" t="s">
        <v>5088</v>
      </c>
      <c r="BM475" t="s">
        <v>5089</v>
      </c>
      <c r="BN475" t="s">
        <v>74</v>
      </c>
      <c r="BO475" t="s">
        <v>74</v>
      </c>
      <c r="BP475" t="s">
        <v>74</v>
      </c>
      <c r="BQ475" t="s">
        <v>74</v>
      </c>
      <c r="BR475" t="s">
        <v>100</v>
      </c>
      <c r="BS475" t="s">
        <v>5121</v>
      </c>
      <c r="BT475" t="str">
        <f>HYPERLINK("https%3A%2F%2Fwww.webofscience.com%2Fwos%2Fwoscc%2Ffull-record%2FWOS:A1991BU85Y00012","View Full Record in Web of Science")</f>
        <v>View Full Record in Web of Science</v>
      </c>
    </row>
    <row r="476" spans="1:72" x14ac:dyDescent="0.15">
      <c r="A476" t="s">
        <v>4709</v>
      </c>
      <c r="B476" t="s">
        <v>5122</v>
      </c>
      <c r="C476" t="s">
        <v>74</v>
      </c>
      <c r="D476" t="s">
        <v>5077</v>
      </c>
      <c r="E476" t="s">
        <v>74</v>
      </c>
      <c r="F476" t="s">
        <v>5122</v>
      </c>
      <c r="G476" t="s">
        <v>74</v>
      </c>
      <c r="H476" t="s">
        <v>74</v>
      </c>
      <c r="I476" t="s">
        <v>5123</v>
      </c>
      <c r="J476" t="s">
        <v>5079</v>
      </c>
      <c r="K476" t="s">
        <v>74</v>
      </c>
      <c r="L476" t="s">
        <v>74</v>
      </c>
      <c r="M476" t="s">
        <v>77</v>
      </c>
      <c r="N476" t="s">
        <v>4714</v>
      </c>
      <c r="O476" t="s">
        <v>5080</v>
      </c>
      <c r="P476" t="s">
        <v>5081</v>
      </c>
      <c r="Q476" t="s">
        <v>5082</v>
      </c>
      <c r="R476" t="s">
        <v>74</v>
      </c>
      <c r="S476" t="s">
        <v>5083</v>
      </c>
      <c r="T476" t="s">
        <v>74</v>
      </c>
      <c r="U476" t="s">
        <v>74</v>
      </c>
      <c r="V476" t="s">
        <v>74</v>
      </c>
      <c r="W476" t="s">
        <v>74</v>
      </c>
      <c r="X476" t="s">
        <v>74</v>
      </c>
      <c r="Y476" t="s">
        <v>74</v>
      </c>
      <c r="Z476" t="s">
        <v>74</v>
      </c>
      <c r="AA476" t="s">
        <v>74</v>
      </c>
      <c r="AB476" t="s">
        <v>74</v>
      </c>
      <c r="AC476" t="s">
        <v>74</v>
      </c>
      <c r="AD476" t="s">
        <v>74</v>
      </c>
      <c r="AE476" t="s">
        <v>74</v>
      </c>
      <c r="AF476" t="s">
        <v>74</v>
      </c>
      <c r="AG476">
        <v>0</v>
      </c>
      <c r="AH476">
        <v>1</v>
      </c>
      <c r="AI476">
        <v>1</v>
      </c>
      <c r="AJ476">
        <v>0</v>
      </c>
      <c r="AK476">
        <v>0</v>
      </c>
      <c r="AL476" t="s">
        <v>5084</v>
      </c>
      <c r="AM476" t="s">
        <v>215</v>
      </c>
      <c r="AN476" t="s">
        <v>215</v>
      </c>
      <c r="AO476" t="s">
        <v>74</v>
      </c>
      <c r="AP476" t="s">
        <v>74</v>
      </c>
      <c r="AQ476" t="s">
        <v>5085</v>
      </c>
      <c r="AR476" t="s">
        <v>74</v>
      </c>
      <c r="AS476" t="s">
        <v>74</v>
      </c>
      <c r="AT476" t="s">
        <v>74</v>
      </c>
      <c r="AU476">
        <v>1991</v>
      </c>
      <c r="AV476" t="s">
        <v>74</v>
      </c>
      <c r="AW476" t="s">
        <v>74</v>
      </c>
      <c r="AX476" t="s">
        <v>74</v>
      </c>
      <c r="AY476" t="s">
        <v>74</v>
      </c>
      <c r="AZ476" t="s">
        <v>74</v>
      </c>
      <c r="BA476" t="s">
        <v>74</v>
      </c>
      <c r="BB476">
        <v>153</v>
      </c>
      <c r="BC476">
        <v>160</v>
      </c>
      <c r="BD476" t="s">
        <v>74</v>
      </c>
      <c r="BE476" t="s">
        <v>74</v>
      </c>
      <c r="BF476" t="s">
        <v>74</v>
      </c>
      <c r="BG476" t="s">
        <v>74</v>
      </c>
      <c r="BH476" t="s">
        <v>74</v>
      </c>
      <c r="BI476">
        <v>8</v>
      </c>
      <c r="BJ476" t="s">
        <v>5086</v>
      </c>
      <c r="BK476" t="s">
        <v>5087</v>
      </c>
      <c r="BL476" t="s">
        <v>5088</v>
      </c>
      <c r="BM476" t="s">
        <v>5089</v>
      </c>
      <c r="BN476" t="s">
        <v>74</v>
      </c>
      <c r="BO476" t="s">
        <v>74</v>
      </c>
      <c r="BP476" t="s">
        <v>74</v>
      </c>
      <c r="BQ476" t="s">
        <v>74</v>
      </c>
      <c r="BR476" t="s">
        <v>100</v>
      </c>
      <c r="BS476" t="s">
        <v>5124</v>
      </c>
      <c r="BT476" t="str">
        <f>HYPERLINK("https%3A%2F%2Fwww.webofscience.com%2Fwos%2Fwoscc%2Ffull-record%2FWOS:A1991BU85Y00013","View Full Record in Web of Science")</f>
        <v>View Full Record in Web of Science</v>
      </c>
    </row>
    <row r="477" spans="1:72" x14ac:dyDescent="0.15">
      <c r="A477" t="s">
        <v>4709</v>
      </c>
      <c r="B477" t="s">
        <v>5125</v>
      </c>
      <c r="C477" t="s">
        <v>74</v>
      </c>
      <c r="D477" t="s">
        <v>5077</v>
      </c>
      <c r="E477" t="s">
        <v>74</v>
      </c>
      <c r="F477" t="s">
        <v>5125</v>
      </c>
      <c r="G477" t="s">
        <v>74</v>
      </c>
      <c r="H477" t="s">
        <v>74</v>
      </c>
      <c r="I477" t="s">
        <v>5126</v>
      </c>
      <c r="J477" t="s">
        <v>5079</v>
      </c>
      <c r="K477" t="s">
        <v>74</v>
      </c>
      <c r="L477" t="s">
        <v>74</v>
      </c>
      <c r="M477" t="s">
        <v>77</v>
      </c>
      <c r="N477" t="s">
        <v>4714</v>
      </c>
      <c r="O477" t="s">
        <v>5080</v>
      </c>
      <c r="P477" t="s">
        <v>5081</v>
      </c>
      <c r="Q477" t="s">
        <v>5082</v>
      </c>
      <c r="R477" t="s">
        <v>74</v>
      </c>
      <c r="S477" t="s">
        <v>5083</v>
      </c>
      <c r="T477" t="s">
        <v>74</v>
      </c>
      <c r="U477" t="s">
        <v>74</v>
      </c>
      <c r="V477" t="s">
        <v>74</v>
      </c>
      <c r="W477" t="s">
        <v>74</v>
      </c>
      <c r="X477" t="s">
        <v>74</v>
      </c>
      <c r="Y477" t="s">
        <v>74</v>
      </c>
      <c r="Z477" t="s">
        <v>74</v>
      </c>
      <c r="AA477" t="s">
        <v>74</v>
      </c>
      <c r="AB477" t="s">
        <v>74</v>
      </c>
      <c r="AC477" t="s">
        <v>74</v>
      </c>
      <c r="AD477" t="s">
        <v>74</v>
      </c>
      <c r="AE477" t="s">
        <v>74</v>
      </c>
      <c r="AF477" t="s">
        <v>74</v>
      </c>
      <c r="AG477">
        <v>0</v>
      </c>
      <c r="AH477">
        <v>4</v>
      </c>
      <c r="AI477">
        <v>4</v>
      </c>
      <c r="AJ477">
        <v>0</v>
      </c>
      <c r="AK477">
        <v>0</v>
      </c>
      <c r="AL477" t="s">
        <v>5084</v>
      </c>
      <c r="AM477" t="s">
        <v>215</v>
      </c>
      <c r="AN477" t="s">
        <v>215</v>
      </c>
      <c r="AO477" t="s">
        <v>74</v>
      </c>
      <c r="AP477" t="s">
        <v>74</v>
      </c>
      <c r="AQ477" t="s">
        <v>5085</v>
      </c>
      <c r="AR477" t="s">
        <v>74</v>
      </c>
      <c r="AS477" t="s">
        <v>74</v>
      </c>
      <c r="AT477" t="s">
        <v>74</v>
      </c>
      <c r="AU477">
        <v>1991</v>
      </c>
      <c r="AV477" t="s">
        <v>74</v>
      </c>
      <c r="AW477" t="s">
        <v>74</v>
      </c>
      <c r="AX477" t="s">
        <v>74</v>
      </c>
      <c r="AY477" t="s">
        <v>74</v>
      </c>
      <c r="AZ477" t="s">
        <v>74</v>
      </c>
      <c r="BA477" t="s">
        <v>74</v>
      </c>
      <c r="BB477">
        <v>161</v>
      </c>
      <c r="BC477">
        <v>185</v>
      </c>
      <c r="BD477" t="s">
        <v>74</v>
      </c>
      <c r="BE477" t="s">
        <v>74</v>
      </c>
      <c r="BF477" t="s">
        <v>74</v>
      </c>
      <c r="BG477" t="s">
        <v>74</v>
      </c>
      <c r="BH477" t="s">
        <v>74</v>
      </c>
      <c r="BI477">
        <v>25</v>
      </c>
      <c r="BJ477" t="s">
        <v>5086</v>
      </c>
      <c r="BK477" t="s">
        <v>5087</v>
      </c>
      <c r="BL477" t="s">
        <v>5088</v>
      </c>
      <c r="BM477" t="s">
        <v>5089</v>
      </c>
      <c r="BN477" t="s">
        <v>74</v>
      </c>
      <c r="BO477" t="s">
        <v>74</v>
      </c>
      <c r="BP477" t="s">
        <v>74</v>
      </c>
      <c r="BQ477" t="s">
        <v>74</v>
      </c>
      <c r="BR477" t="s">
        <v>100</v>
      </c>
      <c r="BS477" t="s">
        <v>5127</v>
      </c>
      <c r="BT477" t="str">
        <f>HYPERLINK("https%3A%2F%2Fwww.webofscience.com%2Fwos%2Fwoscc%2Ffull-record%2FWOS:A1991BU85Y00014","View Full Record in Web of Science")</f>
        <v>View Full Record in Web of Science</v>
      </c>
    </row>
    <row r="478" spans="1:72" x14ac:dyDescent="0.15">
      <c r="A478" t="s">
        <v>4709</v>
      </c>
      <c r="B478" t="s">
        <v>5128</v>
      </c>
      <c r="C478" t="s">
        <v>74</v>
      </c>
      <c r="D478" t="s">
        <v>5077</v>
      </c>
      <c r="E478" t="s">
        <v>74</v>
      </c>
      <c r="F478" t="s">
        <v>5128</v>
      </c>
      <c r="G478" t="s">
        <v>74</v>
      </c>
      <c r="H478" t="s">
        <v>74</v>
      </c>
      <c r="I478" t="s">
        <v>5129</v>
      </c>
      <c r="J478" t="s">
        <v>5079</v>
      </c>
      <c r="K478" t="s">
        <v>74</v>
      </c>
      <c r="L478" t="s">
        <v>74</v>
      </c>
      <c r="M478" t="s">
        <v>77</v>
      </c>
      <c r="N478" t="s">
        <v>4714</v>
      </c>
      <c r="O478" t="s">
        <v>5080</v>
      </c>
      <c r="P478" t="s">
        <v>5081</v>
      </c>
      <c r="Q478" t="s">
        <v>5082</v>
      </c>
      <c r="R478" t="s">
        <v>74</v>
      </c>
      <c r="S478" t="s">
        <v>5083</v>
      </c>
      <c r="T478" t="s">
        <v>74</v>
      </c>
      <c r="U478" t="s">
        <v>74</v>
      </c>
      <c r="V478" t="s">
        <v>74</v>
      </c>
      <c r="W478" t="s">
        <v>74</v>
      </c>
      <c r="X478" t="s">
        <v>74</v>
      </c>
      <c r="Y478" t="s">
        <v>74</v>
      </c>
      <c r="Z478" t="s">
        <v>74</v>
      </c>
      <c r="AA478" t="s">
        <v>74</v>
      </c>
      <c r="AB478" t="s">
        <v>74</v>
      </c>
      <c r="AC478" t="s">
        <v>74</v>
      </c>
      <c r="AD478" t="s">
        <v>74</v>
      </c>
      <c r="AE478" t="s">
        <v>74</v>
      </c>
      <c r="AF478" t="s">
        <v>74</v>
      </c>
      <c r="AG478">
        <v>0</v>
      </c>
      <c r="AH478">
        <v>2</v>
      </c>
      <c r="AI478">
        <v>2</v>
      </c>
      <c r="AJ478">
        <v>0</v>
      </c>
      <c r="AK478">
        <v>0</v>
      </c>
      <c r="AL478" t="s">
        <v>5084</v>
      </c>
      <c r="AM478" t="s">
        <v>215</v>
      </c>
      <c r="AN478" t="s">
        <v>215</v>
      </c>
      <c r="AO478" t="s">
        <v>74</v>
      </c>
      <c r="AP478" t="s">
        <v>74</v>
      </c>
      <c r="AQ478" t="s">
        <v>5085</v>
      </c>
      <c r="AR478" t="s">
        <v>74</v>
      </c>
      <c r="AS478" t="s">
        <v>74</v>
      </c>
      <c r="AT478" t="s">
        <v>74</v>
      </c>
      <c r="AU478">
        <v>1991</v>
      </c>
      <c r="AV478" t="s">
        <v>74</v>
      </c>
      <c r="AW478" t="s">
        <v>74</v>
      </c>
      <c r="AX478" t="s">
        <v>74</v>
      </c>
      <c r="AY478" t="s">
        <v>74</v>
      </c>
      <c r="AZ478" t="s">
        <v>74</v>
      </c>
      <c r="BA478" t="s">
        <v>74</v>
      </c>
      <c r="BB478">
        <v>186</v>
      </c>
      <c r="BC478">
        <v>228</v>
      </c>
      <c r="BD478" t="s">
        <v>74</v>
      </c>
      <c r="BE478" t="s">
        <v>74</v>
      </c>
      <c r="BF478" t="s">
        <v>74</v>
      </c>
      <c r="BG478" t="s">
        <v>74</v>
      </c>
      <c r="BH478" t="s">
        <v>74</v>
      </c>
      <c r="BI478">
        <v>43</v>
      </c>
      <c r="BJ478" t="s">
        <v>5086</v>
      </c>
      <c r="BK478" t="s">
        <v>5087</v>
      </c>
      <c r="BL478" t="s">
        <v>5088</v>
      </c>
      <c r="BM478" t="s">
        <v>5089</v>
      </c>
      <c r="BN478" t="s">
        <v>74</v>
      </c>
      <c r="BO478" t="s">
        <v>74</v>
      </c>
      <c r="BP478" t="s">
        <v>74</v>
      </c>
      <c r="BQ478" t="s">
        <v>74</v>
      </c>
      <c r="BR478" t="s">
        <v>100</v>
      </c>
      <c r="BS478" t="s">
        <v>5130</v>
      </c>
      <c r="BT478" t="str">
        <f>HYPERLINK("https%3A%2F%2Fwww.webofscience.com%2Fwos%2Fwoscc%2Ffull-record%2FWOS:A1991BU85Y00015","View Full Record in Web of Science")</f>
        <v>View Full Record in Web of Science</v>
      </c>
    </row>
    <row r="479" spans="1:72" x14ac:dyDescent="0.15">
      <c r="A479" t="s">
        <v>4709</v>
      </c>
      <c r="B479" t="s">
        <v>5131</v>
      </c>
      <c r="C479" t="s">
        <v>74</v>
      </c>
      <c r="D479" t="s">
        <v>5077</v>
      </c>
      <c r="E479" t="s">
        <v>74</v>
      </c>
      <c r="F479" t="s">
        <v>5131</v>
      </c>
      <c r="G479" t="s">
        <v>74</v>
      </c>
      <c r="H479" t="s">
        <v>74</v>
      </c>
      <c r="I479" t="s">
        <v>5132</v>
      </c>
      <c r="J479" t="s">
        <v>5079</v>
      </c>
      <c r="K479" t="s">
        <v>74</v>
      </c>
      <c r="L479" t="s">
        <v>74</v>
      </c>
      <c r="M479" t="s">
        <v>77</v>
      </c>
      <c r="N479" t="s">
        <v>4714</v>
      </c>
      <c r="O479" t="s">
        <v>5080</v>
      </c>
      <c r="P479" t="s">
        <v>5081</v>
      </c>
      <c r="Q479" t="s">
        <v>5082</v>
      </c>
      <c r="R479" t="s">
        <v>74</v>
      </c>
      <c r="S479" t="s">
        <v>5083</v>
      </c>
      <c r="T479" t="s">
        <v>74</v>
      </c>
      <c r="U479" t="s">
        <v>74</v>
      </c>
      <c r="V479" t="s">
        <v>74</v>
      </c>
      <c r="W479" t="s">
        <v>74</v>
      </c>
      <c r="X479" t="s">
        <v>74</v>
      </c>
      <c r="Y479" t="s">
        <v>74</v>
      </c>
      <c r="Z479" t="s">
        <v>74</v>
      </c>
      <c r="AA479" t="s">
        <v>74</v>
      </c>
      <c r="AB479" t="s">
        <v>74</v>
      </c>
      <c r="AC479" t="s">
        <v>74</v>
      </c>
      <c r="AD479" t="s">
        <v>74</v>
      </c>
      <c r="AE479" t="s">
        <v>74</v>
      </c>
      <c r="AF479" t="s">
        <v>74</v>
      </c>
      <c r="AG479">
        <v>0</v>
      </c>
      <c r="AH479">
        <v>0</v>
      </c>
      <c r="AI479">
        <v>1</v>
      </c>
      <c r="AJ479">
        <v>0</v>
      </c>
      <c r="AK479">
        <v>0</v>
      </c>
      <c r="AL479" t="s">
        <v>5084</v>
      </c>
      <c r="AM479" t="s">
        <v>215</v>
      </c>
      <c r="AN479" t="s">
        <v>215</v>
      </c>
      <c r="AO479" t="s">
        <v>74</v>
      </c>
      <c r="AP479" t="s">
        <v>74</v>
      </c>
      <c r="AQ479" t="s">
        <v>5085</v>
      </c>
      <c r="AR479" t="s">
        <v>74</v>
      </c>
      <c r="AS479" t="s">
        <v>74</v>
      </c>
      <c r="AT479" t="s">
        <v>74</v>
      </c>
      <c r="AU479">
        <v>1991</v>
      </c>
      <c r="AV479" t="s">
        <v>74</v>
      </c>
      <c r="AW479" t="s">
        <v>74</v>
      </c>
      <c r="AX479" t="s">
        <v>74</v>
      </c>
      <c r="AY479" t="s">
        <v>74</v>
      </c>
      <c r="AZ479" t="s">
        <v>74</v>
      </c>
      <c r="BA479" t="s">
        <v>74</v>
      </c>
      <c r="BB479">
        <v>229</v>
      </c>
      <c r="BC479">
        <v>276</v>
      </c>
      <c r="BD479" t="s">
        <v>74</v>
      </c>
      <c r="BE479" t="s">
        <v>74</v>
      </c>
      <c r="BF479" t="s">
        <v>74</v>
      </c>
      <c r="BG479" t="s">
        <v>74</v>
      </c>
      <c r="BH479" t="s">
        <v>74</v>
      </c>
      <c r="BI479">
        <v>48</v>
      </c>
      <c r="BJ479" t="s">
        <v>5086</v>
      </c>
      <c r="BK479" t="s">
        <v>5087</v>
      </c>
      <c r="BL479" t="s">
        <v>5088</v>
      </c>
      <c r="BM479" t="s">
        <v>5089</v>
      </c>
      <c r="BN479" t="s">
        <v>74</v>
      </c>
      <c r="BO479" t="s">
        <v>74</v>
      </c>
      <c r="BP479" t="s">
        <v>74</v>
      </c>
      <c r="BQ479" t="s">
        <v>74</v>
      </c>
      <c r="BR479" t="s">
        <v>100</v>
      </c>
      <c r="BS479" t="s">
        <v>5133</v>
      </c>
      <c r="BT479" t="str">
        <f>HYPERLINK("https%3A%2F%2Fwww.webofscience.com%2Fwos%2Fwoscc%2Ffull-record%2FWOS:A1991BU85Y00016","View Full Record in Web of Science")</f>
        <v>View Full Record in Web of Science</v>
      </c>
    </row>
    <row r="480" spans="1:72" x14ac:dyDescent="0.15">
      <c r="A480" t="s">
        <v>4709</v>
      </c>
      <c r="B480" t="s">
        <v>5134</v>
      </c>
      <c r="C480" t="s">
        <v>74</v>
      </c>
      <c r="D480" t="s">
        <v>5077</v>
      </c>
      <c r="E480" t="s">
        <v>74</v>
      </c>
      <c r="F480" t="s">
        <v>5134</v>
      </c>
      <c r="G480" t="s">
        <v>74</v>
      </c>
      <c r="H480" t="s">
        <v>74</v>
      </c>
      <c r="I480" t="s">
        <v>5135</v>
      </c>
      <c r="J480" t="s">
        <v>5079</v>
      </c>
      <c r="K480" t="s">
        <v>74</v>
      </c>
      <c r="L480" t="s">
        <v>74</v>
      </c>
      <c r="M480" t="s">
        <v>77</v>
      </c>
      <c r="N480" t="s">
        <v>4714</v>
      </c>
      <c r="O480" t="s">
        <v>5080</v>
      </c>
      <c r="P480" t="s">
        <v>5081</v>
      </c>
      <c r="Q480" t="s">
        <v>5082</v>
      </c>
      <c r="R480" t="s">
        <v>74</v>
      </c>
      <c r="S480" t="s">
        <v>5083</v>
      </c>
      <c r="T480" t="s">
        <v>74</v>
      </c>
      <c r="U480" t="s">
        <v>74</v>
      </c>
      <c r="V480" t="s">
        <v>74</v>
      </c>
      <c r="W480" t="s">
        <v>74</v>
      </c>
      <c r="X480" t="s">
        <v>74</v>
      </c>
      <c r="Y480" t="s">
        <v>74</v>
      </c>
      <c r="Z480" t="s">
        <v>74</v>
      </c>
      <c r="AA480" t="s">
        <v>74</v>
      </c>
      <c r="AB480" t="s">
        <v>74</v>
      </c>
      <c r="AC480" t="s">
        <v>74</v>
      </c>
      <c r="AD480" t="s">
        <v>74</v>
      </c>
      <c r="AE480" t="s">
        <v>74</v>
      </c>
      <c r="AF480" t="s">
        <v>74</v>
      </c>
      <c r="AG480">
        <v>0</v>
      </c>
      <c r="AH480">
        <v>1</v>
      </c>
      <c r="AI480">
        <v>1</v>
      </c>
      <c r="AJ480">
        <v>0</v>
      </c>
      <c r="AK480">
        <v>0</v>
      </c>
      <c r="AL480" t="s">
        <v>5084</v>
      </c>
      <c r="AM480" t="s">
        <v>215</v>
      </c>
      <c r="AN480" t="s">
        <v>215</v>
      </c>
      <c r="AO480" t="s">
        <v>74</v>
      </c>
      <c r="AP480" t="s">
        <v>74</v>
      </c>
      <c r="AQ480" t="s">
        <v>5085</v>
      </c>
      <c r="AR480" t="s">
        <v>74</v>
      </c>
      <c r="AS480" t="s">
        <v>74</v>
      </c>
      <c r="AT480" t="s">
        <v>74</v>
      </c>
      <c r="AU480">
        <v>1991</v>
      </c>
      <c r="AV480" t="s">
        <v>74</v>
      </c>
      <c r="AW480" t="s">
        <v>74</v>
      </c>
      <c r="AX480" t="s">
        <v>74</v>
      </c>
      <c r="AY480" t="s">
        <v>74</v>
      </c>
      <c r="AZ480" t="s">
        <v>74</v>
      </c>
      <c r="BA480" t="s">
        <v>74</v>
      </c>
      <c r="BB480">
        <v>277</v>
      </c>
      <c r="BC480">
        <v>284</v>
      </c>
      <c r="BD480" t="s">
        <v>74</v>
      </c>
      <c r="BE480" t="s">
        <v>74</v>
      </c>
      <c r="BF480" t="s">
        <v>74</v>
      </c>
      <c r="BG480" t="s">
        <v>74</v>
      </c>
      <c r="BH480" t="s">
        <v>74</v>
      </c>
      <c r="BI480">
        <v>8</v>
      </c>
      <c r="BJ480" t="s">
        <v>5086</v>
      </c>
      <c r="BK480" t="s">
        <v>5087</v>
      </c>
      <c r="BL480" t="s">
        <v>5088</v>
      </c>
      <c r="BM480" t="s">
        <v>5089</v>
      </c>
      <c r="BN480" t="s">
        <v>74</v>
      </c>
      <c r="BO480" t="s">
        <v>74</v>
      </c>
      <c r="BP480" t="s">
        <v>74</v>
      </c>
      <c r="BQ480" t="s">
        <v>74</v>
      </c>
      <c r="BR480" t="s">
        <v>100</v>
      </c>
      <c r="BS480" t="s">
        <v>5136</v>
      </c>
      <c r="BT480" t="str">
        <f>HYPERLINK("https%3A%2F%2Fwww.webofscience.com%2Fwos%2Fwoscc%2Ffull-record%2FWOS:A1991BU85Y00017","View Full Record in Web of Science")</f>
        <v>View Full Record in Web of Science</v>
      </c>
    </row>
    <row r="481" spans="1:72" x14ac:dyDescent="0.15">
      <c r="A481" t="s">
        <v>4709</v>
      </c>
      <c r="B481" t="s">
        <v>5137</v>
      </c>
      <c r="C481" t="s">
        <v>74</v>
      </c>
      <c r="D481" t="s">
        <v>5077</v>
      </c>
      <c r="E481" t="s">
        <v>74</v>
      </c>
      <c r="F481" t="s">
        <v>5137</v>
      </c>
      <c r="G481" t="s">
        <v>74</v>
      </c>
      <c r="H481" t="s">
        <v>74</v>
      </c>
      <c r="I481" t="s">
        <v>5138</v>
      </c>
      <c r="J481" t="s">
        <v>5079</v>
      </c>
      <c r="K481" t="s">
        <v>74</v>
      </c>
      <c r="L481" t="s">
        <v>74</v>
      </c>
      <c r="M481" t="s">
        <v>77</v>
      </c>
      <c r="N481" t="s">
        <v>4714</v>
      </c>
      <c r="O481" t="s">
        <v>5080</v>
      </c>
      <c r="P481" t="s">
        <v>5081</v>
      </c>
      <c r="Q481" t="s">
        <v>5082</v>
      </c>
      <c r="R481" t="s">
        <v>74</v>
      </c>
      <c r="S481" t="s">
        <v>5083</v>
      </c>
      <c r="T481" t="s">
        <v>74</v>
      </c>
      <c r="U481" t="s">
        <v>74</v>
      </c>
      <c r="V481" t="s">
        <v>74</v>
      </c>
      <c r="W481" t="s">
        <v>74</v>
      </c>
      <c r="X481" t="s">
        <v>74</v>
      </c>
      <c r="Y481" t="s">
        <v>74</v>
      </c>
      <c r="Z481" t="s">
        <v>74</v>
      </c>
      <c r="AA481" t="s">
        <v>74</v>
      </c>
      <c r="AB481" t="s">
        <v>74</v>
      </c>
      <c r="AC481" t="s">
        <v>74</v>
      </c>
      <c r="AD481" t="s">
        <v>74</v>
      </c>
      <c r="AE481" t="s">
        <v>74</v>
      </c>
      <c r="AF481" t="s">
        <v>74</v>
      </c>
      <c r="AG481">
        <v>0</v>
      </c>
      <c r="AH481">
        <v>0</v>
      </c>
      <c r="AI481">
        <v>0</v>
      </c>
      <c r="AJ481">
        <v>0</v>
      </c>
      <c r="AK481">
        <v>0</v>
      </c>
      <c r="AL481" t="s">
        <v>5084</v>
      </c>
      <c r="AM481" t="s">
        <v>215</v>
      </c>
      <c r="AN481" t="s">
        <v>215</v>
      </c>
      <c r="AO481" t="s">
        <v>74</v>
      </c>
      <c r="AP481" t="s">
        <v>74</v>
      </c>
      <c r="AQ481" t="s">
        <v>5085</v>
      </c>
      <c r="AR481" t="s">
        <v>74</v>
      </c>
      <c r="AS481" t="s">
        <v>74</v>
      </c>
      <c r="AT481" t="s">
        <v>74</v>
      </c>
      <c r="AU481">
        <v>1991</v>
      </c>
      <c r="AV481" t="s">
        <v>74</v>
      </c>
      <c r="AW481" t="s">
        <v>74</v>
      </c>
      <c r="AX481" t="s">
        <v>74</v>
      </c>
      <c r="AY481" t="s">
        <v>74</v>
      </c>
      <c r="AZ481" t="s">
        <v>74</v>
      </c>
      <c r="BA481" t="s">
        <v>74</v>
      </c>
      <c r="BB481">
        <v>287</v>
      </c>
      <c r="BC481">
        <v>298</v>
      </c>
      <c r="BD481" t="s">
        <v>74</v>
      </c>
      <c r="BE481" t="s">
        <v>74</v>
      </c>
      <c r="BF481" t="s">
        <v>74</v>
      </c>
      <c r="BG481" t="s">
        <v>74</v>
      </c>
      <c r="BH481" t="s">
        <v>74</v>
      </c>
      <c r="BI481">
        <v>12</v>
      </c>
      <c r="BJ481" t="s">
        <v>5086</v>
      </c>
      <c r="BK481" t="s">
        <v>5087</v>
      </c>
      <c r="BL481" t="s">
        <v>5088</v>
      </c>
      <c r="BM481" t="s">
        <v>5089</v>
      </c>
      <c r="BN481" t="s">
        <v>74</v>
      </c>
      <c r="BO481" t="s">
        <v>74</v>
      </c>
      <c r="BP481" t="s">
        <v>74</v>
      </c>
      <c r="BQ481" t="s">
        <v>74</v>
      </c>
      <c r="BR481" t="s">
        <v>100</v>
      </c>
      <c r="BS481" t="s">
        <v>5139</v>
      </c>
      <c r="BT481" t="str">
        <f>HYPERLINK("https%3A%2F%2Fwww.webofscience.com%2Fwos%2Fwoscc%2Ffull-record%2FWOS:A1991BU85Y00018","View Full Record in Web of Science")</f>
        <v>View Full Record in Web of Science</v>
      </c>
    </row>
    <row r="482" spans="1:72" x14ac:dyDescent="0.15">
      <c r="A482" t="s">
        <v>4709</v>
      </c>
      <c r="B482" t="s">
        <v>5140</v>
      </c>
      <c r="C482" t="s">
        <v>74</v>
      </c>
      <c r="D482" t="s">
        <v>5077</v>
      </c>
      <c r="E482" t="s">
        <v>74</v>
      </c>
      <c r="F482" t="s">
        <v>5140</v>
      </c>
      <c r="G482" t="s">
        <v>74</v>
      </c>
      <c r="H482" t="s">
        <v>74</v>
      </c>
      <c r="I482" t="s">
        <v>5141</v>
      </c>
      <c r="J482" t="s">
        <v>5079</v>
      </c>
      <c r="K482" t="s">
        <v>74</v>
      </c>
      <c r="L482" t="s">
        <v>74</v>
      </c>
      <c r="M482" t="s">
        <v>77</v>
      </c>
      <c r="N482" t="s">
        <v>4714</v>
      </c>
      <c r="O482" t="s">
        <v>5080</v>
      </c>
      <c r="P482" t="s">
        <v>5081</v>
      </c>
      <c r="Q482" t="s">
        <v>5082</v>
      </c>
      <c r="R482" t="s">
        <v>74</v>
      </c>
      <c r="S482" t="s">
        <v>5083</v>
      </c>
      <c r="T482" t="s">
        <v>74</v>
      </c>
      <c r="U482" t="s">
        <v>74</v>
      </c>
      <c r="V482" t="s">
        <v>74</v>
      </c>
      <c r="W482" t="s">
        <v>74</v>
      </c>
      <c r="X482" t="s">
        <v>74</v>
      </c>
      <c r="Y482" t="s">
        <v>74</v>
      </c>
      <c r="Z482" t="s">
        <v>74</v>
      </c>
      <c r="AA482" t="s">
        <v>74</v>
      </c>
      <c r="AB482" t="s">
        <v>74</v>
      </c>
      <c r="AC482" t="s">
        <v>74</v>
      </c>
      <c r="AD482" t="s">
        <v>74</v>
      </c>
      <c r="AE482" t="s">
        <v>74</v>
      </c>
      <c r="AF482" t="s">
        <v>74</v>
      </c>
      <c r="AG482">
        <v>0</v>
      </c>
      <c r="AH482">
        <v>2</v>
      </c>
      <c r="AI482">
        <v>2</v>
      </c>
      <c r="AJ482">
        <v>0</v>
      </c>
      <c r="AK482">
        <v>1</v>
      </c>
      <c r="AL482" t="s">
        <v>5084</v>
      </c>
      <c r="AM482" t="s">
        <v>215</v>
      </c>
      <c r="AN482" t="s">
        <v>215</v>
      </c>
      <c r="AO482" t="s">
        <v>74</v>
      </c>
      <c r="AP482" t="s">
        <v>74</v>
      </c>
      <c r="AQ482" t="s">
        <v>5085</v>
      </c>
      <c r="AR482" t="s">
        <v>74</v>
      </c>
      <c r="AS482" t="s">
        <v>74</v>
      </c>
      <c r="AT482" t="s">
        <v>74</v>
      </c>
      <c r="AU482">
        <v>1991</v>
      </c>
      <c r="AV482" t="s">
        <v>74</v>
      </c>
      <c r="AW482" t="s">
        <v>74</v>
      </c>
      <c r="AX482" t="s">
        <v>74</v>
      </c>
      <c r="AY482" t="s">
        <v>74</v>
      </c>
      <c r="AZ482" t="s">
        <v>74</v>
      </c>
      <c r="BA482" t="s">
        <v>74</v>
      </c>
      <c r="BB482">
        <v>299</v>
      </c>
      <c r="BC482">
        <v>308</v>
      </c>
      <c r="BD482" t="s">
        <v>74</v>
      </c>
      <c r="BE482" t="s">
        <v>74</v>
      </c>
      <c r="BF482" t="s">
        <v>74</v>
      </c>
      <c r="BG482" t="s">
        <v>74</v>
      </c>
      <c r="BH482" t="s">
        <v>74</v>
      </c>
      <c r="BI482">
        <v>10</v>
      </c>
      <c r="BJ482" t="s">
        <v>5086</v>
      </c>
      <c r="BK482" t="s">
        <v>5087</v>
      </c>
      <c r="BL482" t="s">
        <v>5088</v>
      </c>
      <c r="BM482" t="s">
        <v>5089</v>
      </c>
      <c r="BN482" t="s">
        <v>74</v>
      </c>
      <c r="BO482" t="s">
        <v>74</v>
      </c>
      <c r="BP482" t="s">
        <v>74</v>
      </c>
      <c r="BQ482" t="s">
        <v>74</v>
      </c>
      <c r="BR482" t="s">
        <v>100</v>
      </c>
      <c r="BS482" t="s">
        <v>5142</v>
      </c>
      <c r="BT482" t="str">
        <f>HYPERLINK("https%3A%2F%2Fwww.webofscience.com%2Fwos%2Fwoscc%2Ffull-record%2FWOS:A1991BU85Y00019","View Full Record in Web of Science")</f>
        <v>View Full Record in Web of Science</v>
      </c>
    </row>
    <row r="483" spans="1:72" x14ac:dyDescent="0.15">
      <c r="A483" t="s">
        <v>4709</v>
      </c>
      <c r="B483" t="s">
        <v>5143</v>
      </c>
      <c r="C483" t="s">
        <v>74</v>
      </c>
      <c r="D483" t="s">
        <v>5077</v>
      </c>
      <c r="E483" t="s">
        <v>74</v>
      </c>
      <c r="F483" t="s">
        <v>5143</v>
      </c>
      <c r="G483" t="s">
        <v>74</v>
      </c>
      <c r="H483" t="s">
        <v>74</v>
      </c>
      <c r="I483" t="s">
        <v>5144</v>
      </c>
      <c r="J483" t="s">
        <v>5079</v>
      </c>
      <c r="K483" t="s">
        <v>74</v>
      </c>
      <c r="L483" t="s">
        <v>74</v>
      </c>
      <c r="M483" t="s">
        <v>77</v>
      </c>
      <c r="N483" t="s">
        <v>4714</v>
      </c>
      <c r="O483" t="s">
        <v>5080</v>
      </c>
      <c r="P483" t="s">
        <v>5081</v>
      </c>
      <c r="Q483" t="s">
        <v>5082</v>
      </c>
      <c r="R483" t="s">
        <v>74</v>
      </c>
      <c r="S483" t="s">
        <v>5083</v>
      </c>
      <c r="T483" t="s">
        <v>74</v>
      </c>
      <c r="U483" t="s">
        <v>74</v>
      </c>
      <c r="V483" t="s">
        <v>74</v>
      </c>
      <c r="W483" t="s">
        <v>74</v>
      </c>
      <c r="X483" t="s">
        <v>74</v>
      </c>
      <c r="Y483" t="s">
        <v>74</v>
      </c>
      <c r="Z483" t="s">
        <v>74</v>
      </c>
      <c r="AA483" t="s">
        <v>74</v>
      </c>
      <c r="AB483" t="s">
        <v>74</v>
      </c>
      <c r="AC483" t="s">
        <v>74</v>
      </c>
      <c r="AD483" t="s">
        <v>74</v>
      </c>
      <c r="AE483" t="s">
        <v>74</v>
      </c>
      <c r="AF483" t="s">
        <v>74</v>
      </c>
      <c r="AG483">
        <v>0</v>
      </c>
      <c r="AH483">
        <v>0</v>
      </c>
      <c r="AI483">
        <v>0</v>
      </c>
      <c r="AJ483">
        <v>0</v>
      </c>
      <c r="AK483">
        <v>0</v>
      </c>
      <c r="AL483" t="s">
        <v>5084</v>
      </c>
      <c r="AM483" t="s">
        <v>215</v>
      </c>
      <c r="AN483" t="s">
        <v>215</v>
      </c>
      <c r="AO483" t="s">
        <v>74</v>
      </c>
      <c r="AP483" t="s">
        <v>74</v>
      </c>
      <c r="AQ483" t="s">
        <v>5085</v>
      </c>
      <c r="AR483" t="s">
        <v>74</v>
      </c>
      <c r="AS483" t="s">
        <v>74</v>
      </c>
      <c r="AT483" t="s">
        <v>74</v>
      </c>
      <c r="AU483">
        <v>1991</v>
      </c>
      <c r="AV483" t="s">
        <v>74</v>
      </c>
      <c r="AW483" t="s">
        <v>74</v>
      </c>
      <c r="AX483" t="s">
        <v>74</v>
      </c>
      <c r="AY483" t="s">
        <v>74</v>
      </c>
      <c r="AZ483" t="s">
        <v>74</v>
      </c>
      <c r="BA483" t="s">
        <v>74</v>
      </c>
      <c r="BB483">
        <v>309</v>
      </c>
      <c r="BC483">
        <v>327</v>
      </c>
      <c r="BD483" t="s">
        <v>74</v>
      </c>
      <c r="BE483" t="s">
        <v>74</v>
      </c>
      <c r="BF483" t="s">
        <v>74</v>
      </c>
      <c r="BG483" t="s">
        <v>74</v>
      </c>
      <c r="BH483" t="s">
        <v>74</v>
      </c>
      <c r="BI483">
        <v>19</v>
      </c>
      <c r="BJ483" t="s">
        <v>5086</v>
      </c>
      <c r="BK483" t="s">
        <v>5087</v>
      </c>
      <c r="BL483" t="s">
        <v>5088</v>
      </c>
      <c r="BM483" t="s">
        <v>5089</v>
      </c>
      <c r="BN483" t="s">
        <v>74</v>
      </c>
      <c r="BO483" t="s">
        <v>74</v>
      </c>
      <c r="BP483" t="s">
        <v>74</v>
      </c>
      <c r="BQ483" t="s">
        <v>74</v>
      </c>
      <c r="BR483" t="s">
        <v>100</v>
      </c>
      <c r="BS483" t="s">
        <v>5145</v>
      </c>
      <c r="BT483" t="str">
        <f>HYPERLINK("https%3A%2F%2Fwww.webofscience.com%2Fwos%2Fwoscc%2Ffull-record%2FWOS:A1991BU85Y00020","View Full Record in Web of Science")</f>
        <v>View Full Record in Web of Science</v>
      </c>
    </row>
    <row r="484" spans="1:72" x14ac:dyDescent="0.15">
      <c r="A484" t="s">
        <v>4709</v>
      </c>
      <c r="B484" t="s">
        <v>5146</v>
      </c>
      <c r="C484" t="s">
        <v>74</v>
      </c>
      <c r="D484" t="s">
        <v>5077</v>
      </c>
      <c r="E484" t="s">
        <v>74</v>
      </c>
      <c r="F484" t="s">
        <v>5146</v>
      </c>
      <c r="G484" t="s">
        <v>74</v>
      </c>
      <c r="H484" t="s">
        <v>74</v>
      </c>
      <c r="I484" t="s">
        <v>5147</v>
      </c>
      <c r="J484" t="s">
        <v>5079</v>
      </c>
      <c r="K484" t="s">
        <v>74</v>
      </c>
      <c r="L484" t="s">
        <v>74</v>
      </c>
      <c r="M484" t="s">
        <v>77</v>
      </c>
      <c r="N484" t="s">
        <v>4714</v>
      </c>
      <c r="O484" t="s">
        <v>5080</v>
      </c>
      <c r="P484" t="s">
        <v>5081</v>
      </c>
      <c r="Q484" t="s">
        <v>5082</v>
      </c>
      <c r="R484" t="s">
        <v>74</v>
      </c>
      <c r="S484" t="s">
        <v>5083</v>
      </c>
      <c r="T484" t="s">
        <v>74</v>
      </c>
      <c r="U484" t="s">
        <v>74</v>
      </c>
      <c r="V484" t="s">
        <v>74</v>
      </c>
      <c r="W484" t="s">
        <v>74</v>
      </c>
      <c r="X484" t="s">
        <v>74</v>
      </c>
      <c r="Y484" t="s">
        <v>74</v>
      </c>
      <c r="Z484" t="s">
        <v>74</v>
      </c>
      <c r="AA484" t="s">
        <v>74</v>
      </c>
      <c r="AB484" t="s">
        <v>74</v>
      </c>
      <c r="AC484" t="s">
        <v>74</v>
      </c>
      <c r="AD484" t="s">
        <v>74</v>
      </c>
      <c r="AE484" t="s">
        <v>74</v>
      </c>
      <c r="AF484" t="s">
        <v>74</v>
      </c>
      <c r="AG484">
        <v>0</v>
      </c>
      <c r="AH484">
        <v>0</v>
      </c>
      <c r="AI484">
        <v>0</v>
      </c>
      <c r="AJ484">
        <v>0</v>
      </c>
      <c r="AK484">
        <v>0</v>
      </c>
      <c r="AL484" t="s">
        <v>5084</v>
      </c>
      <c r="AM484" t="s">
        <v>215</v>
      </c>
      <c r="AN484" t="s">
        <v>215</v>
      </c>
      <c r="AO484" t="s">
        <v>74</v>
      </c>
      <c r="AP484" t="s">
        <v>74</v>
      </c>
      <c r="AQ484" t="s">
        <v>5085</v>
      </c>
      <c r="AR484" t="s">
        <v>74</v>
      </c>
      <c r="AS484" t="s">
        <v>74</v>
      </c>
      <c r="AT484" t="s">
        <v>74</v>
      </c>
      <c r="AU484">
        <v>1991</v>
      </c>
      <c r="AV484" t="s">
        <v>74</v>
      </c>
      <c r="AW484" t="s">
        <v>74</v>
      </c>
      <c r="AX484" t="s">
        <v>74</v>
      </c>
      <c r="AY484" t="s">
        <v>74</v>
      </c>
      <c r="AZ484" t="s">
        <v>74</v>
      </c>
      <c r="BA484" t="s">
        <v>74</v>
      </c>
      <c r="BB484">
        <v>328</v>
      </c>
      <c r="BC484">
        <v>334</v>
      </c>
      <c r="BD484" t="s">
        <v>74</v>
      </c>
      <c r="BE484" t="s">
        <v>74</v>
      </c>
      <c r="BF484" t="s">
        <v>74</v>
      </c>
      <c r="BG484" t="s">
        <v>74</v>
      </c>
      <c r="BH484" t="s">
        <v>74</v>
      </c>
      <c r="BI484">
        <v>7</v>
      </c>
      <c r="BJ484" t="s">
        <v>5086</v>
      </c>
      <c r="BK484" t="s">
        <v>5087</v>
      </c>
      <c r="BL484" t="s">
        <v>5088</v>
      </c>
      <c r="BM484" t="s">
        <v>5089</v>
      </c>
      <c r="BN484" t="s">
        <v>74</v>
      </c>
      <c r="BO484" t="s">
        <v>74</v>
      </c>
      <c r="BP484" t="s">
        <v>74</v>
      </c>
      <c r="BQ484" t="s">
        <v>74</v>
      </c>
      <c r="BR484" t="s">
        <v>100</v>
      </c>
      <c r="BS484" t="s">
        <v>5148</v>
      </c>
      <c r="BT484" t="str">
        <f>HYPERLINK("https%3A%2F%2Fwww.webofscience.com%2Fwos%2Fwoscc%2Ffull-record%2FWOS:A1991BU85Y00021","View Full Record in Web of Science")</f>
        <v>View Full Record in Web of Science</v>
      </c>
    </row>
    <row r="485" spans="1:72" x14ac:dyDescent="0.15">
      <c r="A485" t="s">
        <v>4709</v>
      </c>
      <c r="B485" t="s">
        <v>5149</v>
      </c>
      <c r="C485" t="s">
        <v>74</v>
      </c>
      <c r="D485" t="s">
        <v>5077</v>
      </c>
      <c r="E485" t="s">
        <v>74</v>
      </c>
      <c r="F485" t="s">
        <v>5149</v>
      </c>
      <c r="G485" t="s">
        <v>74</v>
      </c>
      <c r="H485" t="s">
        <v>74</v>
      </c>
      <c r="I485" t="s">
        <v>5150</v>
      </c>
      <c r="J485" t="s">
        <v>5079</v>
      </c>
      <c r="K485" t="s">
        <v>74</v>
      </c>
      <c r="L485" t="s">
        <v>74</v>
      </c>
      <c r="M485" t="s">
        <v>77</v>
      </c>
      <c r="N485" t="s">
        <v>4714</v>
      </c>
      <c r="O485" t="s">
        <v>5080</v>
      </c>
      <c r="P485" t="s">
        <v>5081</v>
      </c>
      <c r="Q485" t="s">
        <v>5082</v>
      </c>
      <c r="R485" t="s">
        <v>74</v>
      </c>
      <c r="S485" t="s">
        <v>5083</v>
      </c>
      <c r="T485" t="s">
        <v>74</v>
      </c>
      <c r="U485" t="s">
        <v>74</v>
      </c>
      <c r="V485" t="s">
        <v>74</v>
      </c>
      <c r="W485" t="s">
        <v>74</v>
      </c>
      <c r="X485" t="s">
        <v>74</v>
      </c>
      <c r="Y485" t="s">
        <v>74</v>
      </c>
      <c r="Z485" t="s">
        <v>74</v>
      </c>
      <c r="AA485" t="s">
        <v>74</v>
      </c>
      <c r="AB485" t="s">
        <v>74</v>
      </c>
      <c r="AC485" t="s">
        <v>74</v>
      </c>
      <c r="AD485" t="s">
        <v>74</v>
      </c>
      <c r="AE485" t="s">
        <v>74</v>
      </c>
      <c r="AF485" t="s">
        <v>74</v>
      </c>
      <c r="AG485">
        <v>0</v>
      </c>
      <c r="AH485">
        <v>1</v>
      </c>
      <c r="AI485">
        <v>1</v>
      </c>
      <c r="AJ485">
        <v>0</v>
      </c>
      <c r="AK485">
        <v>0</v>
      </c>
      <c r="AL485" t="s">
        <v>5084</v>
      </c>
      <c r="AM485" t="s">
        <v>215</v>
      </c>
      <c r="AN485" t="s">
        <v>215</v>
      </c>
      <c r="AO485" t="s">
        <v>74</v>
      </c>
      <c r="AP485" t="s">
        <v>74</v>
      </c>
      <c r="AQ485" t="s">
        <v>5085</v>
      </c>
      <c r="AR485" t="s">
        <v>74</v>
      </c>
      <c r="AS485" t="s">
        <v>74</v>
      </c>
      <c r="AT485" t="s">
        <v>74</v>
      </c>
      <c r="AU485">
        <v>1991</v>
      </c>
      <c r="AV485" t="s">
        <v>74</v>
      </c>
      <c r="AW485" t="s">
        <v>74</v>
      </c>
      <c r="AX485" t="s">
        <v>74</v>
      </c>
      <c r="AY485" t="s">
        <v>74</v>
      </c>
      <c r="AZ485" t="s">
        <v>74</v>
      </c>
      <c r="BA485" t="s">
        <v>74</v>
      </c>
      <c r="BB485">
        <v>335</v>
      </c>
      <c r="BC485">
        <v>342</v>
      </c>
      <c r="BD485" t="s">
        <v>74</v>
      </c>
      <c r="BE485" t="s">
        <v>74</v>
      </c>
      <c r="BF485" t="s">
        <v>74</v>
      </c>
      <c r="BG485" t="s">
        <v>74</v>
      </c>
      <c r="BH485" t="s">
        <v>74</v>
      </c>
      <c r="BI485">
        <v>8</v>
      </c>
      <c r="BJ485" t="s">
        <v>5086</v>
      </c>
      <c r="BK485" t="s">
        <v>5087</v>
      </c>
      <c r="BL485" t="s">
        <v>5088</v>
      </c>
      <c r="BM485" t="s">
        <v>5089</v>
      </c>
      <c r="BN485" t="s">
        <v>74</v>
      </c>
      <c r="BO485" t="s">
        <v>74</v>
      </c>
      <c r="BP485" t="s">
        <v>74</v>
      </c>
      <c r="BQ485" t="s">
        <v>74</v>
      </c>
      <c r="BR485" t="s">
        <v>100</v>
      </c>
      <c r="BS485" t="s">
        <v>5151</v>
      </c>
      <c r="BT485" t="str">
        <f>HYPERLINK("https%3A%2F%2Fwww.webofscience.com%2Fwos%2Fwoscc%2Ffull-record%2FWOS:A1991BU85Y00022","View Full Record in Web of Science")</f>
        <v>View Full Record in Web of Science</v>
      </c>
    </row>
    <row r="486" spans="1:72" x14ac:dyDescent="0.15">
      <c r="A486" t="s">
        <v>4709</v>
      </c>
      <c r="B486" t="s">
        <v>5152</v>
      </c>
      <c r="C486" t="s">
        <v>74</v>
      </c>
      <c r="D486" t="s">
        <v>5077</v>
      </c>
      <c r="E486" t="s">
        <v>74</v>
      </c>
      <c r="F486" t="s">
        <v>5152</v>
      </c>
      <c r="G486" t="s">
        <v>74</v>
      </c>
      <c r="H486" t="s">
        <v>74</v>
      </c>
      <c r="I486" t="s">
        <v>5153</v>
      </c>
      <c r="J486" t="s">
        <v>5079</v>
      </c>
      <c r="K486" t="s">
        <v>74</v>
      </c>
      <c r="L486" t="s">
        <v>74</v>
      </c>
      <c r="M486" t="s">
        <v>77</v>
      </c>
      <c r="N486" t="s">
        <v>4714</v>
      </c>
      <c r="O486" t="s">
        <v>5080</v>
      </c>
      <c r="P486" t="s">
        <v>5081</v>
      </c>
      <c r="Q486" t="s">
        <v>5082</v>
      </c>
      <c r="R486" t="s">
        <v>74</v>
      </c>
      <c r="S486" t="s">
        <v>5083</v>
      </c>
      <c r="T486" t="s">
        <v>74</v>
      </c>
      <c r="U486" t="s">
        <v>74</v>
      </c>
      <c r="V486" t="s">
        <v>74</v>
      </c>
      <c r="W486" t="s">
        <v>74</v>
      </c>
      <c r="X486" t="s">
        <v>74</v>
      </c>
      <c r="Y486" t="s">
        <v>74</v>
      </c>
      <c r="Z486" t="s">
        <v>74</v>
      </c>
      <c r="AA486" t="s">
        <v>74</v>
      </c>
      <c r="AB486" t="s">
        <v>74</v>
      </c>
      <c r="AC486" t="s">
        <v>74</v>
      </c>
      <c r="AD486" t="s">
        <v>74</v>
      </c>
      <c r="AE486" t="s">
        <v>74</v>
      </c>
      <c r="AF486" t="s">
        <v>74</v>
      </c>
      <c r="AG486">
        <v>0</v>
      </c>
      <c r="AH486">
        <v>0</v>
      </c>
      <c r="AI486">
        <v>0</v>
      </c>
      <c r="AJ486">
        <v>0</v>
      </c>
      <c r="AK486">
        <v>0</v>
      </c>
      <c r="AL486" t="s">
        <v>5084</v>
      </c>
      <c r="AM486" t="s">
        <v>215</v>
      </c>
      <c r="AN486" t="s">
        <v>215</v>
      </c>
      <c r="AO486" t="s">
        <v>74</v>
      </c>
      <c r="AP486" t="s">
        <v>74</v>
      </c>
      <c r="AQ486" t="s">
        <v>5085</v>
      </c>
      <c r="AR486" t="s">
        <v>74</v>
      </c>
      <c r="AS486" t="s">
        <v>74</v>
      </c>
      <c r="AT486" t="s">
        <v>74</v>
      </c>
      <c r="AU486">
        <v>1991</v>
      </c>
      <c r="AV486" t="s">
        <v>74</v>
      </c>
      <c r="AW486" t="s">
        <v>74</v>
      </c>
      <c r="AX486" t="s">
        <v>74</v>
      </c>
      <c r="AY486" t="s">
        <v>74</v>
      </c>
      <c r="AZ486" t="s">
        <v>74</v>
      </c>
      <c r="BA486" t="s">
        <v>74</v>
      </c>
      <c r="BB486">
        <v>343</v>
      </c>
      <c r="BC486">
        <v>353</v>
      </c>
      <c r="BD486" t="s">
        <v>74</v>
      </c>
      <c r="BE486" t="s">
        <v>74</v>
      </c>
      <c r="BF486" t="s">
        <v>74</v>
      </c>
      <c r="BG486" t="s">
        <v>74</v>
      </c>
      <c r="BH486" t="s">
        <v>74</v>
      </c>
      <c r="BI486">
        <v>11</v>
      </c>
      <c r="BJ486" t="s">
        <v>5086</v>
      </c>
      <c r="BK486" t="s">
        <v>5087</v>
      </c>
      <c r="BL486" t="s">
        <v>5088</v>
      </c>
      <c r="BM486" t="s">
        <v>5089</v>
      </c>
      <c r="BN486" t="s">
        <v>74</v>
      </c>
      <c r="BO486" t="s">
        <v>74</v>
      </c>
      <c r="BP486" t="s">
        <v>74</v>
      </c>
      <c r="BQ486" t="s">
        <v>74</v>
      </c>
      <c r="BR486" t="s">
        <v>100</v>
      </c>
      <c r="BS486" t="s">
        <v>5154</v>
      </c>
      <c r="BT486" t="str">
        <f>HYPERLINK("https%3A%2F%2Fwww.webofscience.com%2Fwos%2Fwoscc%2Ffull-record%2FWOS:A1991BU85Y00023","View Full Record in Web of Science")</f>
        <v>View Full Record in Web of Science</v>
      </c>
    </row>
    <row r="487" spans="1:72" x14ac:dyDescent="0.15">
      <c r="A487" t="s">
        <v>4709</v>
      </c>
      <c r="B487" t="s">
        <v>5155</v>
      </c>
      <c r="C487" t="s">
        <v>74</v>
      </c>
      <c r="D487" t="s">
        <v>5077</v>
      </c>
      <c r="E487" t="s">
        <v>74</v>
      </c>
      <c r="F487" t="s">
        <v>5155</v>
      </c>
      <c r="G487" t="s">
        <v>74</v>
      </c>
      <c r="H487" t="s">
        <v>74</v>
      </c>
      <c r="I487" t="s">
        <v>5156</v>
      </c>
      <c r="J487" t="s">
        <v>5079</v>
      </c>
      <c r="K487" t="s">
        <v>74</v>
      </c>
      <c r="L487" t="s">
        <v>74</v>
      </c>
      <c r="M487" t="s">
        <v>77</v>
      </c>
      <c r="N487" t="s">
        <v>4714</v>
      </c>
      <c r="O487" t="s">
        <v>5080</v>
      </c>
      <c r="P487" t="s">
        <v>5081</v>
      </c>
      <c r="Q487" t="s">
        <v>5082</v>
      </c>
      <c r="R487" t="s">
        <v>74</v>
      </c>
      <c r="S487" t="s">
        <v>5083</v>
      </c>
      <c r="T487" t="s">
        <v>74</v>
      </c>
      <c r="U487" t="s">
        <v>74</v>
      </c>
      <c r="V487" t="s">
        <v>74</v>
      </c>
      <c r="W487" t="s">
        <v>74</v>
      </c>
      <c r="X487" t="s">
        <v>74</v>
      </c>
      <c r="Y487" t="s">
        <v>74</v>
      </c>
      <c r="Z487" t="s">
        <v>74</v>
      </c>
      <c r="AA487" t="s">
        <v>74</v>
      </c>
      <c r="AB487" t="s">
        <v>74</v>
      </c>
      <c r="AC487" t="s">
        <v>74</v>
      </c>
      <c r="AD487" t="s">
        <v>74</v>
      </c>
      <c r="AE487" t="s">
        <v>74</v>
      </c>
      <c r="AF487" t="s">
        <v>74</v>
      </c>
      <c r="AG487">
        <v>0</v>
      </c>
      <c r="AH487">
        <v>5</v>
      </c>
      <c r="AI487">
        <v>5</v>
      </c>
      <c r="AJ487">
        <v>0</v>
      </c>
      <c r="AK487">
        <v>1</v>
      </c>
      <c r="AL487" t="s">
        <v>5084</v>
      </c>
      <c r="AM487" t="s">
        <v>215</v>
      </c>
      <c r="AN487" t="s">
        <v>215</v>
      </c>
      <c r="AO487" t="s">
        <v>74</v>
      </c>
      <c r="AP487" t="s">
        <v>74</v>
      </c>
      <c r="AQ487" t="s">
        <v>5085</v>
      </c>
      <c r="AR487" t="s">
        <v>74</v>
      </c>
      <c r="AS487" t="s">
        <v>74</v>
      </c>
      <c r="AT487" t="s">
        <v>74</v>
      </c>
      <c r="AU487">
        <v>1991</v>
      </c>
      <c r="AV487" t="s">
        <v>74</v>
      </c>
      <c r="AW487" t="s">
        <v>74</v>
      </c>
      <c r="AX487" t="s">
        <v>74</v>
      </c>
      <c r="AY487" t="s">
        <v>74</v>
      </c>
      <c r="AZ487" t="s">
        <v>74</v>
      </c>
      <c r="BA487" t="s">
        <v>74</v>
      </c>
      <c r="BB487">
        <v>357</v>
      </c>
      <c r="BC487">
        <v>371</v>
      </c>
      <c r="BD487" t="s">
        <v>74</v>
      </c>
      <c r="BE487" t="s">
        <v>74</v>
      </c>
      <c r="BF487" t="s">
        <v>74</v>
      </c>
      <c r="BG487" t="s">
        <v>74</v>
      </c>
      <c r="BH487" t="s">
        <v>74</v>
      </c>
      <c r="BI487">
        <v>15</v>
      </c>
      <c r="BJ487" t="s">
        <v>5086</v>
      </c>
      <c r="BK487" t="s">
        <v>5087</v>
      </c>
      <c r="BL487" t="s">
        <v>5088</v>
      </c>
      <c r="BM487" t="s">
        <v>5089</v>
      </c>
      <c r="BN487" t="s">
        <v>74</v>
      </c>
      <c r="BO487" t="s">
        <v>74</v>
      </c>
      <c r="BP487" t="s">
        <v>74</v>
      </c>
      <c r="BQ487" t="s">
        <v>74</v>
      </c>
      <c r="BR487" t="s">
        <v>100</v>
      </c>
      <c r="BS487" t="s">
        <v>5157</v>
      </c>
      <c r="BT487" t="str">
        <f>HYPERLINK("https%3A%2F%2Fwww.webofscience.com%2Fwos%2Fwoscc%2Ffull-record%2FWOS:A1991BU85Y00024","View Full Record in Web of Science")</f>
        <v>View Full Record in Web of Science</v>
      </c>
    </row>
    <row r="488" spans="1:72" x14ac:dyDescent="0.15">
      <c r="A488" t="s">
        <v>4709</v>
      </c>
      <c r="B488" t="s">
        <v>5158</v>
      </c>
      <c r="C488" t="s">
        <v>74</v>
      </c>
      <c r="D488" t="s">
        <v>5077</v>
      </c>
      <c r="E488" t="s">
        <v>74</v>
      </c>
      <c r="F488" t="s">
        <v>5158</v>
      </c>
      <c r="G488" t="s">
        <v>74</v>
      </c>
      <c r="H488" t="s">
        <v>74</v>
      </c>
      <c r="I488" t="s">
        <v>5159</v>
      </c>
      <c r="J488" t="s">
        <v>5079</v>
      </c>
      <c r="K488" t="s">
        <v>74</v>
      </c>
      <c r="L488" t="s">
        <v>74</v>
      </c>
      <c r="M488" t="s">
        <v>77</v>
      </c>
      <c r="N488" t="s">
        <v>4714</v>
      </c>
      <c r="O488" t="s">
        <v>5080</v>
      </c>
      <c r="P488" t="s">
        <v>5081</v>
      </c>
      <c r="Q488" t="s">
        <v>5082</v>
      </c>
      <c r="R488" t="s">
        <v>74</v>
      </c>
      <c r="S488" t="s">
        <v>5083</v>
      </c>
      <c r="T488" t="s">
        <v>74</v>
      </c>
      <c r="U488" t="s">
        <v>74</v>
      </c>
      <c r="V488" t="s">
        <v>74</v>
      </c>
      <c r="W488" t="s">
        <v>74</v>
      </c>
      <c r="X488" t="s">
        <v>74</v>
      </c>
      <c r="Y488" t="s">
        <v>74</v>
      </c>
      <c r="Z488" t="s">
        <v>74</v>
      </c>
      <c r="AA488" t="s">
        <v>74</v>
      </c>
      <c r="AB488" t="s">
        <v>74</v>
      </c>
      <c r="AC488" t="s">
        <v>74</v>
      </c>
      <c r="AD488" t="s">
        <v>74</v>
      </c>
      <c r="AE488" t="s">
        <v>74</v>
      </c>
      <c r="AF488" t="s">
        <v>74</v>
      </c>
      <c r="AG488">
        <v>0</v>
      </c>
      <c r="AH488">
        <v>0</v>
      </c>
      <c r="AI488">
        <v>0</v>
      </c>
      <c r="AJ488">
        <v>0</v>
      </c>
      <c r="AK488">
        <v>1</v>
      </c>
      <c r="AL488" t="s">
        <v>5084</v>
      </c>
      <c r="AM488" t="s">
        <v>215</v>
      </c>
      <c r="AN488" t="s">
        <v>215</v>
      </c>
      <c r="AO488" t="s">
        <v>74</v>
      </c>
      <c r="AP488" t="s">
        <v>74</v>
      </c>
      <c r="AQ488" t="s">
        <v>5085</v>
      </c>
      <c r="AR488" t="s">
        <v>74</v>
      </c>
      <c r="AS488" t="s">
        <v>74</v>
      </c>
      <c r="AT488" t="s">
        <v>74</v>
      </c>
      <c r="AU488">
        <v>1991</v>
      </c>
      <c r="AV488" t="s">
        <v>74</v>
      </c>
      <c r="AW488" t="s">
        <v>74</v>
      </c>
      <c r="AX488" t="s">
        <v>74</v>
      </c>
      <c r="AY488" t="s">
        <v>74</v>
      </c>
      <c r="AZ488" t="s">
        <v>74</v>
      </c>
      <c r="BA488" t="s">
        <v>74</v>
      </c>
      <c r="BB488">
        <v>372</v>
      </c>
      <c r="BC488">
        <v>378</v>
      </c>
      <c r="BD488" t="s">
        <v>74</v>
      </c>
      <c r="BE488" t="s">
        <v>74</v>
      </c>
      <c r="BF488" t="s">
        <v>74</v>
      </c>
      <c r="BG488" t="s">
        <v>74</v>
      </c>
      <c r="BH488" t="s">
        <v>74</v>
      </c>
      <c r="BI488">
        <v>7</v>
      </c>
      <c r="BJ488" t="s">
        <v>5086</v>
      </c>
      <c r="BK488" t="s">
        <v>5087</v>
      </c>
      <c r="BL488" t="s">
        <v>5088</v>
      </c>
      <c r="BM488" t="s">
        <v>5089</v>
      </c>
      <c r="BN488" t="s">
        <v>74</v>
      </c>
      <c r="BO488" t="s">
        <v>74</v>
      </c>
      <c r="BP488" t="s">
        <v>74</v>
      </c>
      <c r="BQ488" t="s">
        <v>74</v>
      </c>
      <c r="BR488" t="s">
        <v>100</v>
      </c>
      <c r="BS488" t="s">
        <v>5160</v>
      </c>
      <c r="BT488" t="str">
        <f>HYPERLINK("https%3A%2F%2Fwww.webofscience.com%2Fwos%2Fwoscc%2Ffull-record%2FWOS:A1991BU85Y00025","View Full Record in Web of Science")</f>
        <v>View Full Record in Web of Science</v>
      </c>
    </row>
    <row r="489" spans="1:72" x14ac:dyDescent="0.15">
      <c r="A489" t="s">
        <v>4709</v>
      </c>
      <c r="B489" t="s">
        <v>5161</v>
      </c>
      <c r="C489" t="s">
        <v>74</v>
      </c>
      <c r="D489" t="s">
        <v>5077</v>
      </c>
      <c r="E489" t="s">
        <v>74</v>
      </c>
      <c r="F489" t="s">
        <v>5161</v>
      </c>
      <c r="G489" t="s">
        <v>74</v>
      </c>
      <c r="H489" t="s">
        <v>74</v>
      </c>
      <c r="I489" t="s">
        <v>5162</v>
      </c>
      <c r="J489" t="s">
        <v>5079</v>
      </c>
      <c r="K489" t="s">
        <v>74</v>
      </c>
      <c r="L489" t="s">
        <v>74</v>
      </c>
      <c r="M489" t="s">
        <v>77</v>
      </c>
      <c r="N489" t="s">
        <v>4714</v>
      </c>
      <c r="O489" t="s">
        <v>5080</v>
      </c>
      <c r="P489" t="s">
        <v>5081</v>
      </c>
      <c r="Q489" t="s">
        <v>5082</v>
      </c>
      <c r="R489" t="s">
        <v>74</v>
      </c>
      <c r="S489" t="s">
        <v>5083</v>
      </c>
      <c r="T489" t="s">
        <v>74</v>
      </c>
      <c r="U489" t="s">
        <v>74</v>
      </c>
      <c r="V489" t="s">
        <v>74</v>
      </c>
      <c r="W489" t="s">
        <v>74</v>
      </c>
      <c r="X489" t="s">
        <v>74</v>
      </c>
      <c r="Y489" t="s">
        <v>74</v>
      </c>
      <c r="Z489" t="s">
        <v>74</v>
      </c>
      <c r="AA489" t="s">
        <v>74</v>
      </c>
      <c r="AB489" t="s">
        <v>74</v>
      </c>
      <c r="AC489" t="s">
        <v>74</v>
      </c>
      <c r="AD489" t="s">
        <v>74</v>
      </c>
      <c r="AE489" t="s">
        <v>74</v>
      </c>
      <c r="AF489" t="s">
        <v>74</v>
      </c>
      <c r="AG489">
        <v>0</v>
      </c>
      <c r="AH489">
        <v>1</v>
      </c>
      <c r="AI489">
        <v>1</v>
      </c>
      <c r="AJ489">
        <v>0</v>
      </c>
      <c r="AK489">
        <v>0</v>
      </c>
      <c r="AL489" t="s">
        <v>5084</v>
      </c>
      <c r="AM489" t="s">
        <v>215</v>
      </c>
      <c r="AN489" t="s">
        <v>215</v>
      </c>
      <c r="AO489" t="s">
        <v>74</v>
      </c>
      <c r="AP489" t="s">
        <v>74</v>
      </c>
      <c r="AQ489" t="s">
        <v>5085</v>
      </c>
      <c r="AR489" t="s">
        <v>74</v>
      </c>
      <c r="AS489" t="s">
        <v>74</v>
      </c>
      <c r="AT489" t="s">
        <v>74</v>
      </c>
      <c r="AU489">
        <v>1991</v>
      </c>
      <c r="AV489" t="s">
        <v>74</v>
      </c>
      <c r="AW489" t="s">
        <v>74</v>
      </c>
      <c r="AX489" t="s">
        <v>74</v>
      </c>
      <c r="AY489" t="s">
        <v>74</v>
      </c>
      <c r="AZ489" t="s">
        <v>74</v>
      </c>
      <c r="BA489" t="s">
        <v>74</v>
      </c>
      <c r="BB489">
        <v>379</v>
      </c>
      <c r="BC489">
        <v>398</v>
      </c>
      <c r="BD489" t="s">
        <v>74</v>
      </c>
      <c r="BE489" t="s">
        <v>74</v>
      </c>
      <c r="BF489" t="s">
        <v>74</v>
      </c>
      <c r="BG489" t="s">
        <v>74</v>
      </c>
      <c r="BH489" t="s">
        <v>74</v>
      </c>
      <c r="BI489">
        <v>20</v>
      </c>
      <c r="BJ489" t="s">
        <v>5086</v>
      </c>
      <c r="BK489" t="s">
        <v>5087</v>
      </c>
      <c r="BL489" t="s">
        <v>5088</v>
      </c>
      <c r="BM489" t="s">
        <v>5089</v>
      </c>
      <c r="BN489" t="s">
        <v>74</v>
      </c>
      <c r="BO489" t="s">
        <v>74</v>
      </c>
      <c r="BP489" t="s">
        <v>74</v>
      </c>
      <c r="BQ489" t="s">
        <v>74</v>
      </c>
      <c r="BR489" t="s">
        <v>100</v>
      </c>
      <c r="BS489" t="s">
        <v>5163</v>
      </c>
      <c r="BT489" t="str">
        <f>HYPERLINK("https%3A%2F%2Fwww.webofscience.com%2Fwos%2Fwoscc%2Ffull-record%2FWOS:A1991BU85Y00026","View Full Record in Web of Science")</f>
        <v>View Full Record in Web of Science</v>
      </c>
    </row>
    <row r="490" spans="1:72" x14ac:dyDescent="0.15">
      <c r="A490" t="s">
        <v>4709</v>
      </c>
      <c r="B490" t="s">
        <v>5164</v>
      </c>
      <c r="C490" t="s">
        <v>74</v>
      </c>
      <c r="D490" t="s">
        <v>5077</v>
      </c>
      <c r="E490" t="s">
        <v>74</v>
      </c>
      <c r="F490" t="s">
        <v>5164</v>
      </c>
      <c r="G490" t="s">
        <v>74</v>
      </c>
      <c r="H490" t="s">
        <v>74</v>
      </c>
      <c r="I490" t="s">
        <v>5165</v>
      </c>
      <c r="J490" t="s">
        <v>5079</v>
      </c>
      <c r="K490" t="s">
        <v>74</v>
      </c>
      <c r="L490" t="s">
        <v>74</v>
      </c>
      <c r="M490" t="s">
        <v>77</v>
      </c>
      <c r="N490" t="s">
        <v>4714</v>
      </c>
      <c r="O490" t="s">
        <v>5080</v>
      </c>
      <c r="P490" t="s">
        <v>5081</v>
      </c>
      <c r="Q490" t="s">
        <v>5082</v>
      </c>
      <c r="R490" t="s">
        <v>74</v>
      </c>
      <c r="S490" t="s">
        <v>5083</v>
      </c>
      <c r="T490" t="s">
        <v>74</v>
      </c>
      <c r="U490" t="s">
        <v>74</v>
      </c>
      <c r="V490" t="s">
        <v>74</v>
      </c>
      <c r="W490" t="s">
        <v>74</v>
      </c>
      <c r="X490" t="s">
        <v>74</v>
      </c>
      <c r="Y490" t="s">
        <v>74</v>
      </c>
      <c r="Z490" t="s">
        <v>74</v>
      </c>
      <c r="AA490" t="s">
        <v>74</v>
      </c>
      <c r="AB490" t="s">
        <v>74</v>
      </c>
      <c r="AC490" t="s">
        <v>74</v>
      </c>
      <c r="AD490" t="s">
        <v>74</v>
      </c>
      <c r="AE490" t="s">
        <v>74</v>
      </c>
      <c r="AF490" t="s">
        <v>74</v>
      </c>
      <c r="AG490">
        <v>0</v>
      </c>
      <c r="AH490">
        <v>2</v>
      </c>
      <c r="AI490">
        <v>2</v>
      </c>
      <c r="AJ490">
        <v>0</v>
      </c>
      <c r="AK490">
        <v>2</v>
      </c>
      <c r="AL490" t="s">
        <v>5084</v>
      </c>
      <c r="AM490" t="s">
        <v>215</v>
      </c>
      <c r="AN490" t="s">
        <v>215</v>
      </c>
      <c r="AO490" t="s">
        <v>74</v>
      </c>
      <c r="AP490" t="s">
        <v>74</v>
      </c>
      <c r="AQ490" t="s">
        <v>5085</v>
      </c>
      <c r="AR490" t="s">
        <v>74</v>
      </c>
      <c r="AS490" t="s">
        <v>74</v>
      </c>
      <c r="AT490" t="s">
        <v>74</v>
      </c>
      <c r="AU490">
        <v>1991</v>
      </c>
      <c r="AV490" t="s">
        <v>74</v>
      </c>
      <c r="AW490" t="s">
        <v>74</v>
      </c>
      <c r="AX490" t="s">
        <v>74</v>
      </c>
      <c r="AY490" t="s">
        <v>74</v>
      </c>
      <c r="AZ490" t="s">
        <v>74</v>
      </c>
      <c r="BA490" t="s">
        <v>74</v>
      </c>
      <c r="BB490">
        <v>399</v>
      </c>
      <c r="BC490">
        <v>414</v>
      </c>
      <c r="BD490" t="s">
        <v>74</v>
      </c>
      <c r="BE490" t="s">
        <v>74</v>
      </c>
      <c r="BF490" t="s">
        <v>74</v>
      </c>
      <c r="BG490" t="s">
        <v>74</v>
      </c>
      <c r="BH490" t="s">
        <v>74</v>
      </c>
      <c r="BI490">
        <v>16</v>
      </c>
      <c r="BJ490" t="s">
        <v>5086</v>
      </c>
      <c r="BK490" t="s">
        <v>5087</v>
      </c>
      <c r="BL490" t="s">
        <v>5088</v>
      </c>
      <c r="BM490" t="s">
        <v>5089</v>
      </c>
      <c r="BN490" t="s">
        <v>74</v>
      </c>
      <c r="BO490" t="s">
        <v>74</v>
      </c>
      <c r="BP490" t="s">
        <v>74</v>
      </c>
      <c r="BQ490" t="s">
        <v>74</v>
      </c>
      <c r="BR490" t="s">
        <v>100</v>
      </c>
      <c r="BS490" t="s">
        <v>5166</v>
      </c>
      <c r="BT490" t="str">
        <f>HYPERLINK("https%3A%2F%2Fwww.webofscience.com%2Fwos%2Fwoscc%2Ffull-record%2FWOS:A1991BU85Y00027","View Full Record in Web of Science")</f>
        <v>View Full Record in Web of Science</v>
      </c>
    </row>
    <row r="491" spans="1:72" x14ac:dyDescent="0.15">
      <c r="A491" t="s">
        <v>4709</v>
      </c>
      <c r="B491" t="s">
        <v>5167</v>
      </c>
      <c r="C491" t="s">
        <v>74</v>
      </c>
      <c r="D491" t="s">
        <v>5077</v>
      </c>
      <c r="E491" t="s">
        <v>74</v>
      </c>
      <c r="F491" t="s">
        <v>5167</v>
      </c>
      <c r="G491" t="s">
        <v>74</v>
      </c>
      <c r="H491" t="s">
        <v>74</v>
      </c>
      <c r="I491" t="s">
        <v>5168</v>
      </c>
      <c r="J491" t="s">
        <v>5079</v>
      </c>
      <c r="K491" t="s">
        <v>74</v>
      </c>
      <c r="L491" t="s">
        <v>74</v>
      </c>
      <c r="M491" t="s">
        <v>77</v>
      </c>
      <c r="N491" t="s">
        <v>4714</v>
      </c>
      <c r="O491" t="s">
        <v>5080</v>
      </c>
      <c r="P491" t="s">
        <v>5081</v>
      </c>
      <c r="Q491" t="s">
        <v>5082</v>
      </c>
      <c r="R491" t="s">
        <v>74</v>
      </c>
      <c r="S491" t="s">
        <v>5083</v>
      </c>
      <c r="T491" t="s">
        <v>74</v>
      </c>
      <c r="U491" t="s">
        <v>74</v>
      </c>
      <c r="V491" t="s">
        <v>74</v>
      </c>
      <c r="W491" t="s">
        <v>74</v>
      </c>
      <c r="X491" t="s">
        <v>74</v>
      </c>
      <c r="Y491" t="s">
        <v>74</v>
      </c>
      <c r="Z491" t="s">
        <v>74</v>
      </c>
      <c r="AA491" t="s">
        <v>74</v>
      </c>
      <c r="AB491" t="s">
        <v>74</v>
      </c>
      <c r="AC491" t="s">
        <v>74</v>
      </c>
      <c r="AD491" t="s">
        <v>74</v>
      </c>
      <c r="AE491" t="s">
        <v>74</v>
      </c>
      <c r="AF491" t="s">
        <v>74</v>
      </c>
      <c r="AG491">
        <v>0</v>
      </c>
      <c r="AH491">
        <v>0</v>
      </c>
      <c r="AI491">
        <v>0</v>
      </c>
      <c r="AJ491">
        <v>0</v>
      </c>
      <c r="AK491">
        <v>1</v>
      </c>
      <c r="AL491" t="s">
        <v>5084</v>
      </c>
      <c r="AM491" t="s">
        <v>215</v>
      </c>
      <c r="AN491" t="s">
        <v>215</v>
      </c>
      <c r="AO491" t="s">
        <v>74</v>
      </c>
      <c r="AP491" t="s">
        <v>74</v>
      </c>
      <c r="AQ491" t="s">
        <v>5085</v>
      </c>
      <c r="AR491" t="s">
        <v>74</v>
      </c>
      <c r="AS491" t="s">
        <v>74</v>
      </c>
      <c r="AT491" t="s">
        <v>74</v>
      </c>
      <c r="AU491">
        <v>1991</v>
      </c>
      <c r="AV491" t="s">
        <v>74</v>
      </c>
      <c r="AW491" t="s">
        <v>74</v>
      </c>
      <c r="AX491" t="s">
        <v>74</v>
      </c>
      <c r="AY491" t="s">
        <v>74</v>
      </c>
      <c r="AZ491" t="s">
        <v>74</v>
      </c>
      <c r="BA491" t="s">
        <v>74</v>
      </c>
      <c r="BB491">
        <v>415</v>
      </c>
      <c r="BC491">
        <v>427</v>
      </c>
      <c r="BD491" t="s">
        <v>74</v>
      </c>
      <c r="BE491" t="s">
        <v>74</v>
      </c>
      <c r="BF491" t="s">
        <v>74</v>
      </c>
      <c r="BG491" t="s">
        <v>74</v>
      </c>
      <c r="BH491" t="s">
        <v>74</v>
      </c>
      <c r="BI491">
        <v>13</v>
      </c>
      <c r="BJ491" t="s">
        <v>5086</v>
      </c>
      <c r="BK491" t="s">
        <v>5087</v>
      </c>
      <c r="BL491" t="s">
        <v>5088</v>
      </c>
      <c r="BM491" t="s">
        <v>5089</v>
      </c>
      <c r="BN491" t="s">
        <v>74</v>
      </c>
      <c r="BO491" t="s">
        <v>74</v>
      </c>
      <c r="BP491" t="s">
        <v>74</v>
      </c>
      <c r="BQ491" t="s">
        <v>74</v>
      </c>
      <c r="BR491" t="s">
        <v>100</v>
      </c>
      <c r="BS491" t="s">
        <v>5169</v>
      </c>
      <c r="BT491" t="str">
        <f>HYPERLINK("https%3A%2F%2Fwww.webofscience.com%2Fwos%2Fwoscc%2Ffull-record%2FWOS:A1991BU85Y00028","View Full Record in Web of Science")</f>
        <v>View Full Record in Web of Science</v>
      </c>
    </row>
    <row r="492" spans="1:72" x14ac:dyDescent="0.15">
      <c r="A492" t="s">
        <v>4709</v>
      </c>
      <c r="B492" t="s">
        <v>5170</v>
      </c>
      <c r="C492" t="s">
        <v>74</v>
      </c>
      <c r="D492" t="s">
        <v>5077</v>
      </c>
      <c r="E492" t="s">
        <v>74</v>
      </c>
      <c r="F492" t="s">
        <v>5170</v>
      </c>
      <c r="G492" t="s">
        <v>74</v>
      </c>
      <c r="H492" t="s">
        <v>74</v>
      </c>
      <c r="I492" t="s">
        <v>5171</v>
      </c>
      <c r="J492" t="s">
        <v>5079</v>
      </c>
      <c r="K492" t="s">
        <v>74</v>
      </c>
      <c r="L492" t="s">
        <v>74</v>
      </c>
      <c r="M492" t="s">
        <v>77</v>
      </c>
      <c r="N492" t="s">
        <v>4714</v>
      </c>
      <c r="O492" t="s">
        <v>5080</v>
      </c>
      <c r="P492" t="s">
        <v>5081</v>
      </c>
      <c r="Q492" t="s">
        <v>5082</v>
      </c>
      <c r="R492" t="s">
        <v>74</v>
      </c>
      <c r="S492" t="s">
        <v>5083</v>
      </c>
      <c r="T492" t="s">
        <v>74</v>
      </c>
      <c r="U492" t="s">
        <v>74</v>
      </c>
      <c r="V492" t="s">
        <v>74</v>
      </c>
      <c r="W492" t="s">
        <v>74</v>
      </c>
      <c r="X492" t="s">
        <v>74</v>
      </c>
      <c r="Y492" t="s">
        <v>74</v>
      </c>
      <c r="Z492" t="s">
        <v>74</v>
      </c>
      <c r="AA492" t="s">
        <v>74</v>
      </c>
      <c r="AB492" t="s">
        <v>74</v>
      </c>
      <c r="AC492" t="s">
        <v>74</v>
      </c>
      <c r="AD492" t="s">
        <v>74</v>
      </c>
      <c r="AE492" t="s">
        <v>74</v>
      </c>
      <c r="AF492" t="s">
        <v>74</v>
      </c>
      <c r="AG492">
        <v>0</v>
      </c>
      <c r="AH492">
        <v>0</v>
      </c>
      <c r="AI492">
        <v>0</v>
      </c>
      <c r="AJ492">
        <v>0</v>
      </c>
      <c r="AK492">
        <v>0</v>
      </c>
      <c r="AL492" t="s">
        <v>5084</v>
      </c>
      <c r="AM492" t="s">
        <v>215</v>
      </c>
      <c r="AN492" t="s">
        <v>215</v>
      </c>
      <c r="AO492" t="s">
        <v>74</v>
      </c>
      <c r="AP492" t="s">
        <v>74</v>
      </c>
      <c r="AQ492" t="s">
        <v>5085</v>
      </c>
      <c r="AR492" t="s">
        <v>74</v>
      </c>
      <c r="AS492" t="s">
        <v>74</v>
      </c>
      <c r="AT492" t="s">
        <v>74</v>
      </c>
      <c r="AU492">
        <v>1991</v>
      </c>
      <c r="AV492" t="s">
        <v>74</v>
      </c>
      <c r="AW492" t="s">
        <v>74</v>
      </c>
      <c r="AX492" t="s">
        <v>74</v>
      </c>
      <c r="AY492" t="s">
        <v>74</v>
      </c>
      <c r="AZ492" t="s">
        <v>74</v>
      </c>
      <c r="BA492" t="s">
        <v>74</v>
      </c>
      <c r="BB492">
        <v>428</v>
      </c>
      <c r="BC492">
        <v>432</v>
      </c>
      <c r="BD492" t="s">
        <v>74</v>
      </c>
      <c r="BE492" t="s">
        <v>74</v>
      </c>
      <c r="BF492" t="s">
        <v>74</v>
      </c>
      <c r="BG492" t="s">
        <v>74</v>
      </c>
      <c r="BH492" t="s">
        <v>74</v>
      </c>
      <c r="BI492">
        <v>5</v>
      </c>
      <c r="BJ492" t="s">
        <v>5086</v>
      </c>
      <c r="BK492" t="s">
        <v>5087</v>
      </c>
      <c r="BL492" t="s">
        <v>5088</v>
      </c>
      <c r="BM492" t="s">
        <v>5089</v>
      </c>
      <c r="BN492" t="s">
        <v>74</v>
      </c>
      <c r="BO492" t="s">
        <v>74</v>
      </c>
      <c r="BP492" t="s">
        <v>74</v>
      </c>
      <c r="BQ492" t="s">
        <v>74</v>
      </c>
      <c r="BR492" t="s">
        <v>100</v>
      </c>
      <c r="BS492" t="s">
        <v>5172</v>
      </c>
      <c r="BT492" t="str">
        <f>HYPERLINK("https%3A%2F%2Fwww.webofscience.com%2Fwos%2Fwoscc%2Ffull-record%2FWOS:A1991BU85Y00029","View Full Record in Web of Science")</f>
        <v>View Full Record in Web of Science</v>
      </c>
    </row>
    <row r="493" spans="1:72" x14ac:dyDescent="0.15">
      <c r="A493" t="s">
        <v>4709</v>
      </c>
      <c r="B493" t="s">
        <v>5173</v>
      </c>
      <c r="C493" t="s">
        <v>74</v>
      </c>
      <c r="D493" t="s">
        <v>5077</v>
      </c>
      <c r="E493" t="s">
        <v>74</v>
      </c>
      <c r="F493" t="s">
        <v>5173</v>
      </c>
      <c r="G493" t="s">
        <v>74</v>
      </c>
      <c r="H493" t="s">
        <v>74</v>
      </c>
      <c r="I493" t="s">
        <v>5174</v>
      </c>
      <c r="J493" t="s">
        <v>5079</v>
      </c>
      <c r="K493" t="s">
        <v>74</v>
      </c>
      <c r="L493" t="s">
        <v>74</v>
      </c>
      <c r="M493" t="s">
        <v>77</v>
      </c>
      <c r="N493" t="s">
        <v>4714</v>
      </c>
      <c r="O493" t="s">
        <v>5080</v>
      </c>
      <c r="P493" t="s">
        <v>5081</v>
      </c>
      <c r="Q493" t="s">
        <v>5082</v>
      </c>
      <c r="R493" t="s">
        <v>74</v>
      </c>
      <c r="S493" t="s">
        <v>5083</v>
      </c>
      <c r="T493" t="s">
        <v>74</v>
      </c>
      <c r="U493" t="s">
        <v>74</v>
      </c>
      <c r="V493" t="s">
        <v>74</v>
      </c>
      <c r="W493" t="s">
        <v>74</v>
      </c>
      <c r="X493" t="s">
        <v>74</v>
      </c>
      <c r="Y493" t="s">
        <v>74</v>
      </c>
      <c r="Z493" t="s">
        <v>74</v>
      </c>
      <c r="AA493" t="s">
        <v>74</v>
      </c>
      <c r="AB493" t="s">
        <v>74</v>
      </c>
      <c r="AC493" t="s">
        <v>74</v>
      </c>
      <c r="AD493" t="s">
        <v>74</v>
      </c>
      <c r="AE493" t="s">
        <v>74</v>
      </c>
      <c r="AF493" t="s">
        <v>74</v>
      </c>
      <c r="AG493">
        <v>0</v>
      </c>
      <c r="AH493">
        <v>1</v>
      </c>
      <c r="AI493">
        <v>2</v>
      </c>
      <c r="AJ493">
        <v>0</v>
      </c>
      <c r="AK493">
        <v>0</v>
      </c>
      <c r="AL493" t="s">
        <v>5084</v>
      </c>
      <c r="AM493" t="s">
        <v>215</v>
      </c>
      <c r="AN493" t="s">
        <v>215</v>
      </c>
      <c r="AO493" t="s">
        <v>74</v>
      </c>
      <c r="AP493" t="s">
        <v>74</v>
      </c>
      <c r="AQ493" t="s">
        <v>5085</v>
      </c>
      <c r="AR493" t="s">
        <v>74</v>
      </c>
      <c r="AS493" t="s">
        <v>74</v>
      </c>
      <c r="AT493" t="s">
        <v>74</v>
      </c>
      <c r="AU493">
        <v>1991</v>
      </c>
      <c r="AV493" t="s">
        <v>74</v>
      </c>
      <c r="AW493" t="s">
        <v>74</v>
      </c>
      <c r="AX493" t="s">
        <v>74</v>
      </c>
      <c r="AY493" t="s">
        <v>74</v>
      </c>
      <c r="AZ493" t="s">
        <v>74</v>
      </c>
      <c r="BA493" t="s">
        <v>74</v>
      </c>
      <c r="BB493">
        <v>433</v>
      </c>
      <c r="BC493">
        <v>450</v>
      </c>
      <c r="BD493" t="s">
        <v>74</v>
      </c>
      <c r="BE493" t="s">
        <v>74</v>
      </c>
      <c r="BF493" t="s">
        <v>74</v>
      </c>
      <c r="BG493" t="s">
        <v>74</v>
      </c>
      <c r="BH493" t="s">
        <v>74</v>
      </c>
      <c r="BI493">
        <v>18</v>
      </c>
      <c r="BJ493" t="s">
        <v>5086</v>
      </c>
      <c r="BK493" t="s">
        <v>5087</v>
      </c>
      <c r="BL493" t="s">
        <v>5088</v>
      </c>
      <c r="BM493" t="s">
        <v>5089</v>
      </c>
      <c r="BN493" t="s">
        <v>74</v>
      </c>
      <c r="BO493" t="s">
        <v>74</v>
      </c>
      <c r="BP493" t="s">
        <v>74</v>
      </c>
      <c r="BQ493" t="s">
        <v>74</v>
      </c>
      <c r="BR493" t="s">
        <v>100</v>
      </c>
      <c r="BS493" t="s">
        <v>5175</v>
      </c>
      <c r="BT493" t="str">
        <f>HYPERLINK("https%3A%2F%2Fwww.webofscience.com%2Fwos%2Fwoscc%2Ffull-record%2FWOS:A1991BU85Y00030","View Full Record in Web of Science")</f>
        <v>View Full Record in Web of Science</v>
      </c>
    </row>
    <row r="494" spans="1:72" x14ac:dyDescent="0.15">
      <c r="A494" t="s">
        <v>4709</v>
      </c>
      <c r="B494" t="s">
        <v>5176</v>
      </c>
      <c r="C494" t="s">
        <v>74</v>
      </c>
      <c r="D494" t="s">
        <v>5177</v>
      </c>
      <c r="E494" t="s">
        <v>74</v>
      </c>
      <c r="F494" t="s">
        <v>5176</v>
      </c>
      <c r="G494" t="s">
        <v>74</v>
      </c>
      <c r="H494" t="s">
        <v>74</v>
      </c>
      <c r="I494" t="s">
        <v>5178</v>
      </c>
      <c r="J494" t="s">
        <v>5179</v>
      </c>
      <c r="K494" t="s">
        <v>5180</v>
      </c>
      <c r="L494" t="s">
        <v>74</v>
      </c>
      <c r="M494" t="s">
        <v>77</v>
      </c>
      <c r="N494" t="s">
        <v>4714</v>
      </c>
      <c r="O494" t="s">
        <v>5181</v>
      </c>
      <c r="P494" t="s">
        <v>5182</v>
      </c>
      <c r="Q494" t="s">
        <v>5183</v>
      </c>
      <c r="R494" t="s">
        <v>74</v>
      </c>
      <c r="S494" t="s">
        <v>5184</v>
      </c>
      <c r="T494" t="s">
        <v>74</v>
      </c>
      <c r="U494" t="s">
        <v>74</v>
      </c>
      <c r="V494" t="s">
        <v>74</v>
      </c>
      <c r="W494" t="s">
        <v>74</v>
      </c>
      <c r="X494" t="s">
        <v>74</v>
      </c>
      <c r="Y494" t="s">
        <v>5185</v>
      </c>
      <c r="Z494" t="s">
        <v>74</v>
      </c>
      <c r="AA494" t="s">
        <v>74</v>
      </c>
      <c r="AB494" t="s">
        <v>74</v>
      </c>
      <c r="AC494" t="s">
        <v>74</v>
      </c>
      <c r="AD494" t="s">
        <v>74</v>
      </c>
      <c r="AE494" t="s">
        <v>74</v>
      </c>
      <c r="AF494" t="s">
        <v>74</v>
      </c>
      <c r="AG494">
        <v>0</v>
      </c>
      <c r="AH494">
        <v>1</v>
      </c>
      <c r="AI494">
        <v>1</v>
      </c>
      <c r="AJ494">
        <v>0</v>
      </c>
      <c r="AK494">
        <v>0</v>
      </c>
      <c r="AL494" t="s">
        <v>5186</v>
      </c>
      <c r="AM494" t="s">
        <v>111</v>
      </c>
      <c r="AN494" t="s">
        <v>111</v>
      </c>
      <c r="AO494" t="s">
        <v>74</v>
      </c>
      <c r="AP494" t="s">
        <v>74</v>
      </c>
      <c r="AQ494" t="s">
        <v>5187</v>
      </c>
      <c r="AR494" t="s">
        <v>5188</v>
      </c>
      <c r="AS494" t="s">
        <v>74</v>
      </c>
      <c r="AT494" t="s">
        <v>74</v>
      </c>
      <c r="AU494">
        <v>1991</v>
      </c>
      <c r="AV494" t="s">
        <v>74</v>
      </c>
      <c r="AW494" t="s">
        <v>74</v>
      </c>
      <c r="AX494" t="s">
        <v>74</v>
      </c>
      <c r="AY494" t="s">
        <v>74</v>
      </c>
      <c r="AZ494" t="s">
        <v>74</v>
      </c>
      <c r="BA494" t="s">
        <v>74</v>
      </c>
      <c r="BB494">
        <v>21</v>
      </c>
      <c r="BC494">
        <v>34</v>
      </c>
      <c r="BD494" t="s">
        <v>74</v>
      </c>
      <c r="BE494" t="s">
        <v>74</v>
      </c>
      <c r="BF494" t="s">
        <v>74</v>
      </c>
      <c r="BG494" t="s">
        <v>74</v>
      </c>
      <c r="BH494" t="s">
        <v>74</v>
      </c>
      <c r="BI494">
        <v>14</v>
      </c>
      <c r="BJ494" t="s">
        <v>5189</v>
      </c>
      <c r="BK494" t="s">
        <v>4726</v>
      </c>
      <c r="BL494" t="s">
        <v>5190</v>
      </c>
      <c r="BM494" t="s">
        <v>5191</v>
      </c>
      <c r="BN494" t="s">
        <v>74</v>
      </c>
      <c r="BO494" t="s">
        <v>74</v>
      </c>
      <c r="BP494" t="s">
        <v>74</v>
      </c>
      <c r="BQ494" t="s">
        <v>74</v>
      </c>
      <c r="BR494" t="s">
        <v>100</v>
      </c>
      <c r="BS494" t="s">
        <v>5192</v>
      </c>
      <c r="BT494" t="str">
        <f>HYPERLINK("https%3A%2F%2Fwww.webofscience.com%2Fwos%2Fwoscc%2Ffull-record%2FWOS:A1991BU89F00003","View Full Record in Web of Science")</f>
        <v>View Full Record in Web of Science</v>
      </c>
    </row>
    <row r="495" spans="1:72" x14ac:dyDescent="0.15">
      <c r="A495" t="s">
        <v>4709</v>
      </c>
      <c r="B495" t="s">
        <v>5193</v>
      </c>
      <c r="C495" t="s">
        <v>74</v>
      </c>
      <c r="D495" t="s">
        <v>5177</v>
      </c>
      <c r="E495" t="s">
        <v>74</v>
      </c>
      <c r="F495" t="s">
        <v>5193</v>
      </c>
      <c r="G495" t="s">
        <v>74</v>
      </c>
      <c r="H495" t="s">
        <v>74</v>
      </c>
      <c r="I495" t="s">
        <v>5194</v>
      </c>
      <c r="J495" t="s">
        <v>5179</v>
      </c>
      <c r="K495" t="s">
        <v>5180</v>
      </c>
      <c r="L495" t="s">
        <v>74</v>
      </c>
      <c r="M495" t="s">
        <v>77</v>
      </c>
      <c r="N495" t="s">
        <v>4714</v>
      </c>
      <c r="O495" t="s">
        <v>5181</v>
      </c>
      <c r="P495" t="s">
        <v>5182</v>
      </c>
      <c r="Q495" t="s">
        <v>5183</v>
      </c>
      <c r="R495" t="s">
        <v>74</v>
      </c>
      <c r="S495" t="s">
        <v>5184</v>
      </c>
      <c r="T495" t="s">
        <v>74</v>
      </c>
      <c r="U495" t="s">
        <v>74</v>
      </c>
      <c r="V495" t="s">
        <v>74</v>
      </c>
      <c r="W495" t="s">
        <v>74</v>
      </c>
      <c r="X495" t="s">
        <v>74</v>
      </c>
      <c r="Y495" t="s">
        <v>5195</v>
      </c>
      <c r="Z495" t="s">
        <v>74</v>
      </c>
      <c r="AA495" t="s">
        <v>74</v>
      </c>
      <c r="AB495" t="s">
        <v>74</v>
      </c>
      <c r="AC495" t="s">
        <v>74</v>
      </c>
      <c r="AD495" t="s">
        <v>74</v>
      </c>
      <c r="AE495" t="s">
        <v>74</v>
      </c>
      <c r="AF495" t="s">
        <v>74</v>
      </c>
      <c r="AG495">
        <v>0</v>
      </c>
      <c r="AH495">
        <v>19</v>
      </c>
      <c r="AI495">
        <v>20</v>
      </c>
      <c r="AJ495">
        <v>0</v>
      </c>
      <c r="AK495">
        <v>3</v>
      </c>
      <c r="AL495" t="s">
        <v>5186</v>
      </c>
      <c r="AM495" t="s">
        <v>111</v>
      </c>
      <c r="AN495" t="s">
        <v>111</v>
      </c>
      <c r="AO495" t="s">
        <v>74</v>
      </c>
      <c r="AP495" t="s">
        <v>74</v>
      </c>
      <c r="AQ495" t="s">
        <v>5187</v>
      </c>
      <c r="AR495" t="s">
        <v>5188</v>
      </c>
      <c r="AS495" t="s">
        <v>74</v>
      </c>
      <c r="AT495" t="s">
        <v>74</v>
      </c>
      <c r="AU495">
        <v>1991</v>
      </c>
      <c r="AV495" t="s">
        <v>74</v>
      </c>
      <c r="AW495" t="s">
        <v>74</v>
      </c>
      <c r="AX495" t="s">
        <v>74</v>
      </c>
      <c r="AY495" t="s">
        <v>74</v>
      </c>
      <c r="AZ495" t="s">
        <v>74</v>
      </c>
      <c r="BA495" t="s">
        <v>74</v>
      </c>
      <c r="BB495">
        <v>35</v>
      </c>
      <c r="BC495">
        <v>50</v>
      </c>
      <c r="BD495" t="s">
        <v>74</v>
      </c>
      <c r="BE495" t="s">
        <v>74</v>
      </c>
      <c r="BF495" t="s">
        <v>74</v>
      </c>
      <c r="BG495" t="s">
        <v>74</v>
      </c>
      <c r="BH495" t="s">
        <v>74</v>
      </c>
      <c r="BI495">
        <v>16</v>
      </c>
      <c r="BJ495" t="s">
        <v>5189</v>
      </c>
      <c r="BK495" t="s">
        <v>4726</v>
      </c>
      <c r="BL495" t="s">
        <v>5190</v>
      </c>
      <c r="BM495" t="s">
        <v>5191</v>
      </c>
      <c r="BN495" t="s">
        <v>74</v>
      </c>
      <c r="BO495" t="s">
        <v>74</v>
      </c>
      <c r="BP495" t="s">
        <v>74</v>
      </c>
      <c r="BQ495" t="s">
        <v>74</v>
      </c>
      <c r="BR495" t="s">
        <v>100</v>
      </c>
      <c r="BS495" t="s">
        <v>5196</v>
      </c>
      <c r="BT495" t="str">
        <f>HYPERLINK("https%3A%2F%2Fwww.webofscience.com%2Fwos%2Fwoscc%2Ffull-record%2FWOS:A1991BU89F00004","View Full Record in Web of Science")</f>
        <v>View Full Record in Web of Science</v>
      </c>
    </row>
    <row r="496" spans="1:72" x14ac:dyDescent="0.15">
      <c r="A496" t="s">
        <v>4709</v>
      </c>
      <c r="B496" t="s">
        <v>5197</v>
      </c>
      <c r="C496" t="s">
        <v>74</v>
      </c>
      <c r="D496" t="s">
        <v>5177</v>
      </c>
      <c r="E496" t="s">
        <v>74</v>
      </c>
      <c r="F496" t="s">
        <v>5197</v>
      </c>
      <c r="G496" t="s">
        <v>74</v>
      </c>
      <c r="H496" t="s">
        <v>74</v>
      </c>
      <c r="I496" t="s">
        <v>5198</v>
      </c>
      <c r="J496" t="s">
        <v>5179</v>
      </c>
      <c r="K496" t="s">
        <v>5180</v>
      </c>
      <c r="L496" t="s">
        <v>74</v>
      </c>
      <c r="M496" t="s">
        <v>77</v>
      </c>
      <c r="N496" t="s">
        <v>4714</v>
      </c>
      <c r="O496" t="s">
        <v>5181</v>
      </c>
      <c r="P496" t="s">
        <v>5182</v>
      </c>
      <c r="Q496" t="s">
        <v>5183</v>
      </c>
      <c r="R496" t="s">
        <v>74</v>
      </c>
      <c r="S496" t="s">
        <v>5184</v>
      </c>
      <c r="T496" t="s">
        <v>74</v>
      </c>
      <c r="U496" t="s">
        <v>74</v>
      </c>
      <c r="V496" t="s">
        <v>74</v>
      </c>
      <c r="W496" t="s">
        <v>74</v>
      </c>
      <c r="X496" t="s">
        <v>74</v>
      </c>
      <c r="Y496" t="s">
        <v>5199</v>
      </c>
      <c r="Z496" t="s">
        <v>74</v>
      </c>
      <c r="AA496" t="s">
        <v>74</v>
      </c>
      <c r="AB496" t="s">
        <v>74</v>
      </c>
      <c r="AC496" t="s">
        <v>74</v>
      </c>
      <c r="AD496" t="s">
        <v>74</v>
      </c>
      <c r="AE496" t="s">
        <v>74</v>
      </c>
      <c r="AF496" t="s">
        <v>74</v>
      </c>
      <c r="AG496">
        <v>0</v>
      </c>
      <c r="AH496">
        <v>0</v>
      </c>
      <c r="AI496">
        <v>0</v>
      </c>
      <c r="AJ496">
        <v>0</v>
      </c>
      <c r="AK496">
        <v>0</v>
      </c>
      <c r="AL496" t="s">
        <v>5186</v>
      </c>
      <c r="AM496" t="s">
        <v>111</v>
      </c>
      <c r="AN496" t="s">
        <v>111</v>
      </c>
      <c r="AO496" t="s">
        <v>74</v>
      </c>
      <c r="AP496" t="s">
        <v>74</v>
      </c>
      <c r="AQ496" t="s">
        <v>5187</v>
      </c>
      <c r="AR496" t="s">
        <v>5188</v>
      </c>
      <c r="AS496" t="s">
        <v>74</v>
      </c>
      <c r="AT496" t="s">
        <v>74</v>
      </c>
      <c r="AU496">
        <v>1991</v>
      </c>
      <c r="AV496" t="s">
        <v>74</v>
      </c>
      <c r="AW496" t="s">
        <v>74</v>
      </c>
      <c r="AX496" t="s">
        <v>74</v>
      </c>
      <c r="AY496" t="s">
        <v>74</v>
      </c>
      <c r="AZ496" t="s">
        <v>74</v>
      </c>
      <c r="BA496" t="s">
        <v>74</v>
      </c>
      <c r="BB496">
        <v>51</v>
      </c>
      <c r="BC496">
        <v>62</v>
      </c>
      <c r="BD496" t="s">
        <v>74</v>
      </c>
      <c r="BE496" t="s">
        <v>74</v>
      </c>
      <c r="BF496" t="s">
        <v>74</v>
      </c>
      <c r="BG496" t="s">
        <v>74</v>
      </c>
      <c r="BH496" t="s">
        <v>74</v>
      </c>
      <c r="BI496">
        <v>12</v>
      </c>
      <c r="BJ496" t="s">
        <v>5189</v>
      </c>
      <c r="BK496" t="s">
        <v>4726</v>
      </c>
      <c r="BL496" t="s">
        <v>5190</v>
      </c>
      <c r="BM496" t="s">
        <v>5191</v>
      </c>
      <c r="BN496" t="s">
        <v>74</v>
      </c>
      <c r="BO496" t="s">
        <v>74</v>
      </c>
      <c r="BP496" t="s">
        <v>74</v>
      </c>
      <c r="BQ496" t="s">
        <v>74</v>
      </c>
      <c r="BR496" t="s">
        <v>100</v>
      </c>
      <c r="BS496" t="s">
        <v>5200</v>
      </c>
      <c r="BT496" t="str">
        <f>HYPERLINK("https%3A%2F%2Fwww.webofscience.com%2Fwos%2Fwoscc%2Ffull-record%2FWOS:A1991BU89F00005","View Full Record in Web of Science")</f>
        <v>View Full Record in Web of Science</v>
      </c>
    </row>
    <row r="497" spans="1:72" x14ac:dyDescent="0.15">
      <c r="A497" t="s">
        <v>4709</v>
      </c>
      <c r="B497" t="s">
        <v>5201</v>
      </c>
      <c r="C497" t="s">
        <v>74</v>
      </c>
      <c r="D497" t="s">
        <v>5177</v>
      </c>
      <c r="E497" t="s">
        <v>74</v>
      </c>
      <c r="F497" t="s">
        <v>5201</v>
      </c>
      <c r="G497" t="s">
        <v>74</v>
      </c>
      <c r="H497" t="s">
        <v>74</v>
      </c>
      <c r="I497" t="s">
        <v>5202</v>
      </c>
      <c r="J497" t="s">
        <v>5179</v>
      </c>
      <c r="K497" t="s">
        <v>5180</v>
      </c>
      <c r="L497" t="s">
        <v>74</v>
      </c>
      <c r="M497" t="s">
        <v>77</v>
      </c>
      <c r="N497" t="s">
        <v>4714</v>
      </c>
      <c r="O497" t="s">
        <v>5181</v>
      </c>
      <c r="P497" t="s">
        <v>5182</v>
      </c>
      <c r="Q497" t="s">
        <v>5183</v>
      </c>
      <c r="R497" t="s">
        <v>74</v>
      </c>
      <c r="S497" t="s">
        <v>5184</v>
      </c>
      <c r="T497" t="s">
        <v>74</v>
      </c>
      <c r="U497" t="s">
        <v>74</v>
      </c>
      <c r="V497" t="s">
        <v>74</v>
      </c>
      <c r="W497" t="s">
        <v>74</v>
      </c>
      <c r="X497" t="s">
        <v>74</v>
      </c>
      <c r="Y497" t="s">
        <v>5203</v>
      </c>
      <c r="Z497" t="s">
        <v>74</v>
      </c>
      <c r="AA497" t="s">
        <v>74</v>
      </c>
      <c r="AB497" t="s">
        <v>74</v>
      </c>
      <c r="AC497" t="s">
        <v>74</v>
      </c>
      <c r="AD497" t="s">
        <v>74</v>
      </c>
      <c r="AE497" t="s">
        <v>74</v>
      </c>
      <c r="AF497" t="s">
        <v>74</v>
      </c>
      <c r="AG497">
        <v>0</v>
      </c>
      <c r="AH497">
        <v>5</v>
      </c>
      <c r="AI497">
        <v>5</v>
      </c>
      <c r="AJ497">
        <v>0</v>
      </c>
      <c r="AK497">
        <v>0</v>
      </c>
      <c r="AL497" t="s">
        <v>5186</v>
      </c>
      <c r="AM497" t="s">
        <v>111</v>
      </c>
      <c r="AN497" t="s">
        <v>111</v>
      </c>
      <c r="AO497" t="s">
        <v>74</v>
      </c>
      <c r="AP497" t="s">
        <v>74</v>
      </c>
      <c r="AQ497" t="s">
        <v>5187</v>
      </c>
      <c r="AR497" t="s">
        <v>5188</v>
      </c>
      <c r="AS497" t="s">
        <v>74</v>
      </c>
      <c r="AT497" t="s">
        <v>74</v>
      </c>
      <c r="AU497">
        <v>1991</v>
      </c>
      <c r="AV497" t="s">
        <v>74</v>
      </c>
      <c r="AW497" t="s">
        <v>74</v>
      </c>
      <c r="AX497" t="s">
        <v>74</v>
      </c>
      <c r="AY497" t="s">
        <v>74</v>
      </c>
      <c r="AZ497" t="s">
        <v>74</v>
      </c>
      <c r="BA497" t="s">
        <v>74</v>
      </c>
      <c r="BB497">
        <v>65</v>
      </c>
      <c r="BC497">
        <v>81</v>
      </c>
      <c r="BD497" t="s">
        <v>74</v>
      </c>
      <c r="BE497" t="s">
        <v>74</v>
      </c>
      <c r="BF497" t="s">
        <v>74</v>
      </c>
      <c r="BG497" t="s">
        <v>74</v>
      </c>
      <c r="BH497" t="s">
        <v>74</v>
      </c>
      <c r="BI497">
        <v>17</v>
      </c>
      <c r="BJ497" t="s">
        <v>5189</v>
      </c>
      <c r="BK497" t="s">
        <v>4726</v>
      </c>
      <c r="BL497" t="s">
        <v>5190</v>
      </c>
      <c r="BM497" t="s">
        <v>5191</v>
      </c>
      <c r="BN497" t="s">
        <v>74</v>
      </c>
      <c r="BO497" t="s">
        <v>74</v>
      </c>
      <c r="BP497" t="s">
        <v>74</v>
      </c>
      <c r="BQ497" t="s">
        <v>74</v>
      </c>
      <c r="BR497" t="s">
        <v>100</v>
      </c>
      <c r="BS497" t="s">
        <v>5204</v>
      </c>
      <c r="BT497" t="str">
        <f>HYPERLINK("https%3A%2F%2Fwww.webofscience.com%2Fwos%2Fwoscc%2Ffull-record%2FWOS:A1991BU89F00006","View Full Record in Web of Science")</f>
        <v>View Full Record in Web of Science</v>
      </c>
    </row>
    <row r="498" spans="1:72" x14ac:dyDescent="0.15">
      <c r="A498" t="s">
        <v>4709</v>
      </c>
      <c r="B498" t="s">
        <v>139</v>
      </c>
      <c r="C498" t="s">
        <v>74</v>
      </c>
      <c r="D498" t="s">
        <v>5177</v>
      </c>
      <c r="E498" t="s">
        <v>74</v>
      </c>
      <c r="F498" t="s">
        <v>139</v>
      </c>
      <c r="G498" t="s">
        <v>74</v>
      </c>
      <c r="H498" t="s">
        <v>74</v>
      </c>
      <c r="I498" t="s">
        <v>5205</v>
      </c>
      <c r="J498" t="s">
        <v>5179</v>
      </c>
      <c r="K498" t="s">
        <v>5180</v>
      </c>
      <c r="L498" t="s">
        <v>74</v>
      </c>
      <c r="M498" t="s">
        <v>77</v>
      </c>
      <c r="N498" t="s">
        <v>4714</v>
      </c>
      <c r="O498" t="s">
        <v>5181</v>
      </c>
      <c r="P498" t="s">
        <v>5182</v>
      </c>
      <c r="Q498" t="s">
        <v>5183</v>
      </c>
      <c r="R498" t="s">
        <v>74</v>
      </c>
      <c r="S498" t="s">
        <v>5184</v>
      </c>
      <c r="T498" t="s">
        <v>74</v>
      </c>
      <c r="U498" t="s">
        <v>74</v>
      </c>
      <c r="V498" t="s">
        <v>74</v>
      </c>
      <c r="W498" t="s">
        <v>74</v>
      </c>
      <c r="X498" t="s">
        <v>74</v>
      </c>
      <c r="Y498" t="s">
        <v>5206</v>
      </c>
      <c r="Z498" t="s">
        <v>74</v>
      </c>
      <c r="AA498" t="s">
        <v>74</v>
      </c>
      <c r="AB498" t="s">
        <v>74</v>
      </c>
      <c r="AC498" t="s">
        <v>74</v>
      </c>
      <c r="AD498" t="s">
        <v>74</v>
      </c>
      <c r="AE498" t="s">
        <v>74</v>
      </c>
      <c r="AF498" t="s">
        <v>74</v>
      </c>
      <c r="AG498">
        <v>0</v>
      </c>
      <c r="AH498">
        <v>3</v>
      </c>
      <c r="AI498">
        <v>3</v>
      </c>
      <c r="AJ498">
        <v>0</v>
      </c>
      <c r="AK498">
        <v>0</v>
      </c>
      <c r="AL498" t="s">
        <v>5186</v>
      </c>
      <c r="AM498" t="s">
        <v>111</v>
      </c>
      <c r="AN498" t="s">
        <v>111</v>
      </c>
      <c r="AO498" t="s">
        <v>74</v>
      </c>
      <c r="AP498" t="s">
        <v>74</v>
      </c>
      <c r="AQ498" t="s">
        <v>5187</v>
      </c>
      <c r="AR498" t="s">
        <v>5188</v>
      </c>
      <c r="AS498" t="s">
        <v>74</v>
      </c>
      <c r="AT498" t="s">
        <v>74</v>
      </c>
      <c r="AU498">
        <v>1991</v>
      </c>
      <c r="AV498" t="s">
        <v>74</v>
      </c>
      <c r="AW498" t="s">
        <v>74</v>
      </c>
      <c r="AX498" t="s">
        <v>74</v>
      </c>
      <c r="AY498" t="s">
        <v>74</v>
      </c>
      <c r="AZ498" t="s">
        <v>74</v>
      </c>
      <c r="BA498" t="s">
        <v>74</v>
      </c>
      <c r="BB498">
        <v>90</v>
      </c>
      <c r="BC498">
        <v>106</v>
      </c>
      <c r="BD498" t="s">
        <v>74</v>
      </c>
      <c r="BE498" t="s">
        <v>74</v>
      </c>
      <c r="BF498" t="s">
        <v>74</v>
      </c>
      <c r="BG498" t="s">
        <v>74</v>
      </c>
      <c r="BH498" t="s">
        <v>74</v>
      </c>
      <c r="BI498">
        <v>17</v>
      </c>
      <c r="BJ498" t="s">
        <v>5189</v>
      </c>
      <c r="BK498" t="s">
        <v>4726</v>
      </c>
      <c r="BL498" t="s">
        <v>5190</v>
      </c>
      <c r="BM498" t="s">
        <v>5191</v>
      </c>
      <c r="BN498" t="s">
        <v>74</v>
      </c>
      <c r="BO498" t="s">
        <v>74</v>
      </c>
      <c r="BP498" t="s">
        <v>74</v>
      </c>
      <c r="BQ498" t="s">
        <v>74</v>
      </c>
      <c r="BR498" t="s">
        <v>100</v>
      </c>
      <c r="BS498" t="s">
        <v>5207</v>
      </c>
      <c r="BT498" t="str">
        <f>HYPERLINK("https%3A%2F%2Fwww.webofscience.com%2Fwos%2Fwoscc%2Ffull-record%2FWOS:A1991BU89F00008","View Full Record in Web of Science")</f>
        <v>View Full Record in Web of Science</v>
      </c>
    </row>
    <row r="499" spans="1:72" x14ac:dyDescent="0.15">
      <c r="A499" t="s">
        <v>72</v>
      </c>
      <c r="B499" t="s">
        <v>5208</v>
      </c>
      <c r="C499" t="s">
        <v>74</v>
      </c>
      <c r="D499" t="s">
        <v>74</v>
      </c>
      <c r="E499" t="s">
        <v>74</v>
      </c>
      <c r="F499" t="s">
        <v>5208</v>
      </c>
      <c r="G499" t="s">
        <v>74</v>
      </c>
      <c r="H499" t="s">
        <v>74</v>
      </c>
      <c r="I499" t="s">
        <v>5209</v>
      </c>
      <c r="J499" t="s">
        <v>5210</v>
      </c>
      <c r="K499" t="s">
        <v>74</v>
      </c>
      <c r="L499" t="s">
        <v>74</v>
      </c>
      <c r="M499" t="s">
        <v>5211</v>
      </c>
      <c r="N499" t="s">
        <v>78</v>
      </c>
      <c r="O499" t="s">
        <v>74</v>
      </c>
      <c r="P499" t="s">
        <v>74</v>
      </c>
      <c r="Q499" t="s">
        <v>74</v>
      </c>
      <c r="R499" t="s">
        <v>74</v>
      </c>
      <c r="S499" t="s">
        <v>74</v>
      </c>
      <c r="T499" t="s">
        <v>5212</v>
      </c>
      <c r="U499" t="s">
        <v>74</v>
      </c>
      <c r="V499" t="s">
        <v>5213</v>
      </c>
      <c r="W499" t="s">
        <v>74</v>
      </c>
      <c r="X499" t="s">
        <v>74</v>
      </c>
      <c r="Y499" t="s">
        <v>5214</v>
      </c>
      <c r="Z499" t="s">
        <v>74</v>
      </c>
      <c r="AA499" t="s">
        <v>74</v>
      </c>
      <c r="AB499" t="s">
        <v>74</v>
      </c>
      <c r="AC499" t="s">
        <v>74</v>
      </c>
      <c r="AD499" t="s">
        <v>74</v>
      </c>
      <c r="AE499" t="s">
        <v>74</v>
      </c>
      <c r="AF499" t="s">
        <v>74</v>
      </c>
      <c r="AG499">
        <v>0</v>
      </c>
      <c r="AH499">
        <v>0</v>
      </c>
      <c r="AI499">
        <v>0</v>
      </c>
      <c r="AJ499">
        <v>0</v>
      </c>
      <c r="AK499">
        <v>0</v>
      </c>
      <c r="AL499" t="s">
        <v>5215</v>
      </c>
      <c r="AM499" t="s">
        <v>5216</v>
      </c>
      <c r="AN499" t="s">
        <v>5217</v>
      </c>
      <c r="AO499" t="s">
        <v>5218</v>
      </c>
      <c r="AP499" t="s">
        <v>74</v>
      </c>
      <c r="AQ499" t="s">
        <v>74</v>
      </c>
      <c r="AR499" t="s">
        <v>5219</v>
      </c>
      <c r="AS499" t="s">
        <v>5220</v>
      </c>
      <c r="AT499" t="s">
        <v>74</v>
      </c>
      <c r="AU499">
        <v>1991</v>
      </c>
      <c r="AV499">
        <v>34</v>
      </c>
      <c r="AW499" t="s">
        <v>2532</v>
      </c>
      <c r="AX499" t="s">
        <v>74</v>
      </c>
      <c r="AY499" t="s">
        <v>74</v>
      </c>
      <c r="AZ499" t="s">
        <v>74</v>
      </c>
      <c r="BA499" t="s">
        <v>74</v>
      </c>
      <c r="BB499">
        <v>617</v>
      </c>
      <c r="BC499">
        <v>638</v>
      </c>
      <c r="BD499" t="s">
        <v>74</v>
      </c>
      <c r="BE499" t="s">
        <v>74</v>
      </c>
      <c r="BF499" t="s">
        <v>74</v>
      </c>
      <c r="BG499" t="s">
        <v>74</v>
      </c>
      <c r="BH499" t="s">
        <v>74</v>
      </c>
      <c r="BI499">
        <v>22</v>
      </c>
      <c r="BJ499" t="s">
        <v>1685</v>
      </c>
      <c r="BK499" t="s">
        <v>97</v>
      </c>
      <c r="BL499" t="s">
        <v>1686</v>
      </c>
      <c r="BM499" t="s">
        <v>5221</v>
      </c>
      <c r="BN499" t="s">
        <v>74</v>
      </c>
      <c r="BO499" t="s">
        <v>74</v>
      </c>
      <c r="BP499" t="s">
        <v>74</v>
      </c>
      <c r="BQ499" t="s">
        <v>74</v>
      </c>
      <c r="BR499" t="s">
        <v>100</v>
      </c>
      <c r="BS499" t="s">
        <v>5222</v>
      </c>
      <c r="BT499" t="str">
        <f>HYPERLINK("https%3A%2F%2Fwww.webofscience.com%2Fwos%2Fwoscc%2Ffull-record%2FWOS:A1991HP88000025","View Full Record in Web of Science")</f>
        <v>View Full Record in Web of Science</v>
      </c>
    </row>
    <row r="500" spans="1:72" x14ac:dyDescent="0.15">
      <c r="A500" t="s">
        <v>72</v>
      </c>
      <c r="B500" t="s">
        <v>5223</v>
      </c>
      <c r="C500" t="s">
        <v>74</v>
      </c>
      <c r="D500" t="s">
        <v>74</v>
      </c>
      <c r="E500" t="s">
        <v>74</v>
      </c>
      <c r="F500" t="s">
        <v>5223</v>
      </c>
      <c r="G500" t="s">
        <v>74</v>
      </c>
      <c r="H500" t="s">
        <v>74</v>
      </c>
      <c r="I500" t="s">
        <v>5224</v>
      </c>
      <c r="J500" t="s">
        <v>5225</v>
      </c>
      <c r="K500" t="s">
        <v>74</v>
      </c>
      <c r="L500" t="s">
        <v>74</v>
      </c>
      <c r="M500" t="s">
        <v>77</v>
      </c>
      <c r="N500" t="s">
        <v>78</v>
      </c>
      <c r="O500" t="s">
        <v>74</v>
      </c>
      <c r="P500" t="s">
        <v>74</v>
      </c>
      <c r="Q500" t="s">
        <v>74</v>
      </c>
      <c r="R500" t="s">
        <v>74</v>
      </c>
      <c r="S500" t="s">
        <v>74</v>
      </c>
      <c r="T500" t="s">
        <v>5226</v>
      </c>
      <c r="U500" t="s">
        <v>5227</v>
      </c>
      <c r="V500" t="s">
        <v>5228</v>
      </c>
      <c r="W500" t="s">
        <v>5229</v>
      </c>
      <c r="X500" t="s">
        <v>5230</v>
      </c>
      <c r="Y500" t="s">
        <v>5231</v>
      </c>
      <c r="Z500" t="s">
        <v>74</v>
      </c>
      <c r="AA500" t="s">
        <v>5232</v>
      </c>
      <c r="AB500" t="s">
        <v>5233</v>
      </c>
      <c r="AC500" t="s">
        <v>74</v>
      </c>
      <c r="AD500" t="s">
        <v>74</v>
      </c>
      <c r="AE500" t="s">
        <v>74</v>
      </c>
      <c r="AF500" t="s">
        <v>74</v>
      </c>
      <c r="AG500">
        <v>37</v>
      </c>
      <c r="AH500">
        <v>24</v>
      </c>
      <c r="AI500">
        <v>26</v>
      </c>
      <c r="AJ500">
        <v>1</v>
      </c>
      <c r="AK500">
        <v>6</v>
      </c>
      <c r="AL500" t="s">
        <v>461</v>
      </c>
      <c r="AM500" t="s">
        <v>249</v>
      </c>
      <c r="AN500" t="s">
        <v>462</v>
      </c>
      <c r="AO500" t="s">
        <v>5234</v>
      </c>
      <c r="AP500" t="s">
        <v>74</v>
      </c>
      <c r="AQ500" t="s">
        <v>74</v>
      </c>
      <c r="AR500" t="s">
        <v>5235</v>
      </c>
      <c r="AS500" t="s">
        <v>74</v>
      </c>
      <c r="AT500" t="s">
        <v>74</v>
      </c>
      <c r="AU500">
        <v>1991</v>
      </c>
      <c r="AV500">
        <v>25</v>
      </c>
      <c r="AW500">
        <v>2</v>
      </c>
      <c r="AX500" t="s">
        <v>74</v>
      </c>
      <c r="AY500" t="s">
        <v>74</v>
      </c>
      <c r="AZ500" t="s">
        <v>74</v>
      </c>
      <c r="BA500" t="s">
        <v>74</v>
      </c>
      <c r="BB500">
        <v>361</v>
      </c>
      <c r="BC500">
        <v>369</v>
      </c>
      <c r="BD500" t="s">
        <v>74</v>
      </c>
      <c r="BE500" t="s">
        <v>5236</v>
      </c>
      <c r="BF500" t="str">
        <f>HYPERLINK("http://dx.doi.org/10.1016/0960-1686(91)90307-S","http://dx.doi.org/10.1016/0960-1686(91)90307-S")</f>
        <v>http://dx.doi.org/10.1016/0960-1686(91)90307-S</v>
      </c>
      <c r="BG500" t="s">
        <v>74</v>
      </c>
      <c r="BH500" t="s">
        <v>74</v>
      </c>
      <c r="BI500">
        <v>9</v>
      </c>
      <c r="BJ500" t="s">
        <v>2728</v>
      </c>
      <c r="BK500" t="s">
        <v>97</v>
      </c>
      <c r="BL500" t="s">
        <v>2729</v>
      </c>
      <c r="BM500" t="s">
        <v>5237</v>
      </c>
      <c r="BN500" t="s">
        <v>74</v>
      </c>
      <c r="BO500" t="s">
        <v>74</v>
      </c>
      <c r="BP500" t="s">
        <v>74</v>
      </c>
      <c r="BQ500" t="s">
        <v>74</v>
      </c>
      <c r="BR500" t="s">
        <v>100</v>
      </c>
      <c r="BS500" t="s">
        <v>5238</v>
      </c>
      <c r="BT500" t="str">
        <f>HYPERLINK("https%3A%2F%2Fwww.webofscience.com%2Fwos%2Fwoscc%2Ffull-record%2FWOS:A1991EZ97500017","View Full Record in Web of Science")</f>
        <v>View Full Record in Web of Science</v>
      </c>
    </row>
    <row r="501" spans="1:72" x14ac:dyDescent="0.15">
      <c r="A501" t="s">
        <v>72</v>
      </c>
      <c r="B501" t="s">
        <v>5239</v>
      </c>
      <c r="C501" t="s">
        <v>74</v>
      </c>
      <c r="D501" t="s">
        <v>74</v>
      </c>
      <c r="E501" t="s">
        <v>74</v>
      </c>
      <c r="F501" t="s">
        <v>5239</v>
      </c>
      <c r="G501" t="s">
        <v>74</v>
      </c>
      <c r="H501" t="s">
        <v>74</v>
      </c>
      <c r="I501" t="s">
        <v>5240</v>
      </c>
      <c r="J501" t="s">
        <v>5225</v>
      </c>
      <c r="K501" t="s">
        <v>74</v>
      </c>
      <c r="L501" t="s">
        <v>74</v>
      </c>
      <c r="M501" t="s">
        <v>77</v>
      </c>
      <c r="N501" t="s">
        <v>401</v>
      </c>
      <c r="O501" t="s">
        <v>5241</v>
      </c>
      <c r="P501" t="s">
        <v>5242</v>
      </c>
      <c r="Q501" t="s">
        <v>5243</v>
      </c>
      <c r="R501" t="s">
        <v>74</v>
      </c>
      <c r="S501" t="s">
        <v>5244</v>
      </c>
      <c r="T501" t="s">
        <v>5245</v>
      </c>
      <c r="U501" t="s">
        <v>5246</v>
      </c>
      <c r="V501" t="s">
        <v>5247</v>
      </c>
      <c r="W501" t="s">
        <v>5248</v>
      </c>
      <c r="X501" t="s">
        <v>74</v>
      </c>
      <c r="Y501" t="s">
        <v>5249</v>
      </c>
      <c r="Z501" t="s">
        <v>74</v>
      </c>
      <c r="AA501" t="s">
        <v>5250</v>
      </c>
      <c r="AB501" t="s">
        <v>5251</v>
      </c>
      <c r="AC501" t="s">
        <v>74</v>
      </c>
      <c r="AD501" t="s">
        <v>74</v>
      </c>
      <c r="AE501" t="s">
        <v>74</v>
      </c>
      <c r="AF501" t="s">
        <v>74</v>
      </c>
      <c r="AG501">
        <v>25</v>
      </c>
      <c r="AH501">
        <v>21</v>
      </c>
      <c r="AI501">
        <v>22</v>
      </c>
      <c r="AJ501">
        <v>0</v>
      </c>
      <c r="AK501">
        <v>2</v>
      </c>
      <c r="AL501" t="s">
        <v>461</v>
      </c>
      <c r="AM501" t="s">
        <v>249</v>
      </c>
      <c r="AN501" t="s">
        <v>462</v>
      </c>
      <c r="AO501" t="s">
        <v>5234</v>
      </c>
      <c r="AP501" t="s">
        <v>74</v>
      </c>
      <c r="AQ501" t="s">
        <v>74</v>
      </c>
      <c r="AR501" t="s">
        <v>5235</v>
      </c>
      <c r="AS501" t="s">
        <v>74</v>
      </c>
      <c r="AT501" t="s">
        <v>74</v>
      </c>
      <c r="AU501">
        <v>1991</v>
      </c>
      <c r="AV501">
        <v>25</v>
      </c>
      <c r="AW501" t="s">
        <v>2532</v>
      </c>
      <c r="AX501" t="s">
        <v>74</v>
      </c>
      <c r="AY501" t="s">
        <v>74</v>
      </c>
      <c r="AZ501" t="s">
        <v>74</v>
      </c>
      <c r="BA501" t="s">
        <v>74</v>
      </c>
      <c r="BB501">
        <v>569</v>
      </c>
      <c r="BC501">
        <v>580</v>
      </c>
      <c r="BD501" t="s">
        <v>74</v>
      </c>
      <c r="BE501" t="s">
        <v>5252</v>
      </c>
      <c r="BF501" t="str">
        <f>HYPERLINK("http://dx.doi.org/10.1016/0960-1686(91)90054-B","http://dx.doi.org/10.1016/0960-1686(91)90054-B")</f>
        <v>http://dx.doi.org/10.1016/0960-1686(91)90054-B</v>
      </c>
      <c r="BG501" t="s">
        <v>74</v>
      </c>
      <c r="BH501" t="s">
        <v>74</v>
      </c>
      <c r="BI501">
        <v>12</v>
      </c>
      <c r="BJ501" t="s">
        <v>2728</v>
      </c>
      <c r="BK501" t="s">
        <v>417</v>
      </c>
      <c r="BL501" t="s">
        <v>2729</v>
      </c>
      <c r="BM501" t="s">
        <v>5253</v>
      </c>
      <c r="BN501" t="s">
        <v>74</v>
      </c>
      <c r="BO501" t="s">
        <v>74</v>
      </c>
      <c r="BP501" t="s">
        <v>74</v>
      </c>
      <c r="BQ501" t="s">
        <v>74</v>
      </c>
      <c r="BR501" t="s">
        <v>100</v>
      </c>
      <c r="BS501" t="s">
        <v>5254</v>
      </c>
      <c r="BT501" t="str">
        <f>HYPERLINK("https%3A%2F%2Fwww.webofscience.com%2Fwos%2Fwoscc%2Ffull-record%2FWOS:A1991FF35800006","View Full Record in Web of Science")</f>
        <v>View Full Record in Web of Science</v>
      </c>
    </row>
    <row r="502" spans="1:72" x14ac:dyDescent="0.15">
      <c r="A502" t="s">
        <v>72</v>
      </c>
      <c r="B502" t="s">
        <v>5255</v>
      </c>
      <c r="C502" t="s">
        <v>74</v>
      </c>
      <c r="D502" t="s">
        <v>74</v>
      </c>
      <c r="E502" t="s">
        <v>74</v>
      </c>
      <c r="F502" t="s">
        <v>5255</v>
      </c>
      <c r="G502" t="s">
        <v>74</v>
      </c>
      <c r="H502" t="s">
        <v>74</v>
      </c>
      <c r="I502" t="s">
        <v>5256</v>
      </c>
      <c r="J502" t="s">
        <v>5225</v>
      </c>
      <c r="K502" t="s">
        <v>74</v>
      </c>
      <c r="L502" t="s">
        <v>74</v>
      </c>
      <c r="M502" t="s">
        <v>77</v>
      </c>
      <c r="N502" t="s">
        <v>78</v>
      </c>
      <c r="O502" t="s">
        <v>74</v>
      </c>
      <c r="P502" t="s">
        <v>74</v>
      </c>
      <c r="Q502" t="s">
        <v>74</v>
      </c>
      <c r="R502" t="s">
        <v>74</v>
      </c>
      <c r="S502" t="s">
        <v>74</v>
      </c>
      <c r="T502" t="s">
        <v>5257</v>
      </c>
      <c r="U502" t="s">
        <v>5258</v>
      </c>
      <c r="V502" t="s">
        <v>5259</v>
      </c>
      <c r="W502" t="s">
        <v>5260</v>
      </c>
      <c r="X502" t="s">
        <v>5261</v>
      </c>
      <c r="Y502" t="s">
        <v>5262</v>
      </c>
      <c r="Z502" t="s">
        <v>74</v>
      </c>
      <c r="AA502" t="s">
        <v>74</v>
      </c>
      <c r="AB502" t="s">
        <v>74</v>
      </c>
      <c r="AC502" t="s">
        <v>74</v>
      </c>
      <c r="AD502" t="s">
        <v>74</v>
      </c>
      <c r="AE502" t="s">
        <v>74</v>
      </c>
      <c r="AF502" t="s">
        <v>74</v>
      </c>
      <c r="AG502">
        <v>14</v>
      </c>
      <c r="AH502">
        <v>29</v>
      </c>
      <c r="AI502">
        <v>31</v>
      </c>
      <c r="AJ502">
        <v>2</v>
      </c>
      <c r="AK502">
        <v>14</v>
      </c>
      <c r="AL502" t="s">
        <v>461</v>
      </c>
      <c r="AM502" t="s">
        <v>249</v>
      </c>
      <c r="AN502" t="s">
        <v>462</v>
      </c>
      <c r="AO502" t="s">
        <v>5234</v>
      </c>
      <c r="AP502" t="s">
        <v>74</v>
      </c>
      <c r="AQ502" t="s">
        <v>74</v>
      </c>
      <c r="AR502" t="s">
        <v>5235</v>
      </c>
      <c r="AS502" t="s">
        <v>74</v>
      </c>
      <c r="AT502" t="s">
        <v>74</v>
      </c>
      <c r="AU502">
        <v>1991</v>
      </c>
      <c r="AV502">
        <v>25</v>
      </c>
      <c r="AW502">
        <v>8</v>
      </c>
      <c r="AX502" t="s">
        <v>74</v>
      </c>
      <c r="AY502" t="s">
        <v>74</v>
      </c>
      <c r="AZ502" t="s">
        <v>74</v>
      </c>
      <c r="BA502" t="s">
        <v>74</v>
      </c>
      <c r="BB502">
        <v>1657</v>
      </c>
      <c r="BC502">
        <v>1660</v>
      </c>
      <c r="BD502" t="s">
        <v>74</v>
      </c>
      <c r="BE502" t="s">
        <v>5263</v>
      </c>
      <c r="BF502" t="str">
        <f>HYPERLINK("http://dx.doi.org/10.1016/0960-1686(91)90024-2","http://dx.doi.org/10.1016/0960-1686(91)90024-2")</f>
        <v>http://dx.doi.org/10.1016/0960-1686(91)90024-2</v>
      </c>
      <c r="BG502" t="s">
        <v>74</v>
      </c>
      <c r="BH502" t="s">
        <v>74</v>
      </c>
      <c r="BI502">
        <v>4</v>
      </c>
      <c r="BJ502" t="s">
        <v>2728</v>
      </c>
      <c r="BK502" t="s">
        <v>97</v>
      </c>
      <c r="BL502" t="s">
        <v>2729</v>
      </c>
      <c r="BM502" t="s">
        <v>5264</v>
      </c>
      <c r="BN502" t="s">
        <v>74</v>
      </c>
      <c r="BO502" t="s">
        <v>74</v>
      </c>
      <c r="BP502" t="s">
        <v>74</v>
      </c>
      <c r="BQ502" t="s">
        <v>74</v>
      </c>
      <c r="BR502" t="s">
        <v>100</v>
      </c>
      <c r="BS502" t="s">
        <v>5265</v>
      </c>
      <c r="BT502" t="str">
        <f>HYPERLINK("https%3A%2F%2Fwww.webofscience.com%2Fwos%2Fwoscc%2Ffull-record%2FWOS:A1991FP76400024","View Full Record in Web of Science")</f>
        <v>View Full Record in Web of Science</v>
      </c>
    </row>
    <row r="503" spans="1:72" x14ac:dyDescent="0.15">
      <c r="A503" t="s">
        <v>72</v>
      </c>
      <c r="B503" t="s">
        <v>5266</v>
      </c>
      <c r="C503" t="s">
        <v>74</v>
      </c>
      <c r="D503" t="s">
        <v>74</v>
      </c>
      <c r="E503" t="s">
        <v>74</v>
      </c>
      <c r="F503" t="s">
        <v>5266</v>
      </c>
      <c r="G503" t="s">
        <v>74</v>
      </c>
      <c r="H503" t="s">
        <v>74</v>
      </c>
      <c r="I503" t="s">
        <v>5267</v>
      </c>
      <c r="J503" t="s">
        <v>5225</v>
      </c>
      <c r="K503" t="s">
        <v>74</v>
      </c>
      <c r="L503" t="s">
        <v>74</v>
      </c>
      <c r="M503" t="s">
        <v>77</v>
      </c>
      <c r="N503" t="s">
        <v>401</v>
      </c>
      <c r="O503" t="s">
        <v>5268</v>
      </c>
      <c r="P503" t="s">
        <v>5269</v>
      </c>
      <c r="Q503" t="s">
        <v>5270</v>
      </c>
      <c r="R503" t="s">
        <v>74</v>
      </c>
      <c r="S503" t="s">
        <v>5271</v>
      </c>
      <c r="T503" t="s">
        <v>5272</v>
      </c>
      <c r="U503" t="s">
        <v>5273</v>
      </c>
      <c r="V503" t="s">
        <v>5274</v>
      </c>
      <c r="W503" t="s">
        <v>74</v>
      </c>
      <c r="X503" t="s">
        <v>74</v>
      </c>
      <c r="Y503" t="s">
        <v>5275</v>
      </c>
      <c r="Z503" t="s">
        <v>74</v>
      </c>
      <c r="AA503" t="s">
        <v>5276</v>
      </c>
      <c r="AB503" t="s">
        <v>5277</v>
      </c>
      <c r="AC503" t="s">
        <v>74</v>
      </c>
      <c r="AD503" t="s">
        <v>74</v>
      </c>
      <c r="AE503" t="s">
        <v>74</v>
      </c>
      <c r="AF503" t="s">
        <v>74</v>
      </c>
      <c r="AG503">
        <v>35</v>
      </c>
      <c r="AH503">
        <v>10</v>
      </c>
      <c r="AI503">
        <v>10</v>
      </c>
      <c r="AJ503">
        <v>0</v>
      </c>
      <c r="AK503">
        <v>3</v>
      </c>
      <c r="AL503" t="s">
        <v>461</v>
      </c>
      <c r="AM503" t="s">
        <v>249</v>
      </c>
      <c r="AN503" t="s">
        <v>462</v>
      </c>
      <c r="AO503" t="s">
        <v>5234</v>
      </c>
      <c r="AP503" t="s">
        <v>74</v>
      </c>
      <c r="AQ503" t="s">
        <v>74</v>
      </c>
      <c r="AR503" t="s">
        <v>5235</v>
      </c>
      <c r="AS503" t="s">
        <v>74</v>
      </c>
      <c r="AT503" t="s">
        <v>74</v>
      </c>
      <c r="AU503">
        <v>1991</v>
      </c>
      <c r="AV503">
        <v>25</v>
      </c>
      <c r="AW503">
        <v>9</v>
      </c>
      <c r="AX503" t="s">
        <v>74</v>
      </c>
      <c r="AY503" t="s">
        <v>74</v>
      </c>
      <c r="AZ503" t="s">
        <v>74</v>
      </c>
      <c r="BA503" t="s">
        <v>74</v>
      </c>
      <c r="BB503">
        <v>1863</v>
      </c>
      <c r="BC503">
        <v>1871</v>
      </c>
      <c r="BD503" t="s">
        <v>74</v>
      </c>
      <c r="BE503" t="s">
        <v>5278</v>
      </c>
      <c r="BF503" t="str">
        <f>HYPERLINK("http://dx.doi.org/10.1016/0960-1686(91)90269-D","http://dx.doi.org/10.1016/0960-1686(91)90269-D")</f>
        <v>http://dx.doi.org/10.1016/0960-1686(91)90269-D</v>
      </c>
      <c r="BG503" t="s">
        <v>74</v>
      </c>
      <c r="BH503" t="s">
        <v>74</v>
      </c>
      <c r="BI503">
        <v>9</v>
      </c>
      <c r="BJ503" t="s">
        <v>2728</v>
      </c>
      <c r="BK503" t="s">
        <v>417</v>
      </c>
      <c r="BL503" t="s">
        <v>2729</v>
      </c>
      <c r="BM503" t="s">
        <v>5279</v>
      </c>
      <c r="BN503" t="s">
        <v>74</v>
      </c>
      <c r="BO503" t="s">
        <v>74</v>
      </c>
      <c r="BP503" t="s">
        <v>74</v>
      </c>
      <c r="BQ503" t="s">
        <v>74</v>
      </c>
      <c r="BR503" t="s">
        <v>100</v>
      </c>
      <c r="BS503" t="s">
        <v>5280</v>
      </c>
      <c r="BT503" t="str">
        <f>HYPERLINK("https%3A%2F%2Fwww.webofscience.com%2Fwos%2Fwoscc%2Ffull-record%2FWOS:A1991FV35900013","View Full Record in Web of Science")</f>
        <v>View Full Record in Web of Science</v>
      </c>
    </row>
    <row r="504" spans="1:72" x14ac:dyDescent="0.15">
      <c r="A504" t="s">
        <v>72</v>
      </c>
      <c r="B504" t="s">
        <v>5281</v>
      </c>
      <c r="C504" t="s">
        <v>74</v>
      </c>
      <c r="D504" t="s">
        <v>74</v>
      </c>
      <c r="E504" t="s">
        <v>74</v>
      </c>
      <c r="F504" t="s">
        <v>5281</v>
      </c>
      <c r="G504" t="s">
        <v>74</v>
      </c>
      <c r="H504" t="s">
        <v>74</v>
      </c>
      <c r="I504" t="s">
        <v>5282</v>
      </c>
      <c r="J504" t="s">
        <v>5225</v>
      </c>
      <c r="K504" t="s">
        <v>74</v>
      </c>
      <c r="L504" t="s">
        <v>74</v>
      </c>
      <c r="M504" t="s">
        <v>77</v>
      </c>
      <c r="N504" t="s">
        <v>78</v>
      </c>
      <c r="O504" t="s">
        <v>74</v>
      </c>
      <c r="P504" t="s">
        <v>74</v>
      </c>
      <c r="Q504" t="s">
        <v>74</v>
      </c>
      <c r="R504" t="s">
        <v>74</v>
      </c>
      <c r="S504" t="s">
        <v>74</v>
      </c>
      <c r="T504" t="s">
        <v>5283</v>
      </c>
      <c r="U504" t="s">
        <v>5284</v>
      </c>
      <c r="V504" t="s">
        <v>5285</v>
      </c>
      <c r="W504" t="s">
        <v>74</v>
      </c>
      <c r="X504" t="s">
        <v>74</v>
      </c>
      <c r="Y504" t="s">
        <v>5286</v>
      </c>
      <c r="Z504" t="s">
        <v>74</v>
      </c>
      <c r="AA504" t="s">
        <v>74</v>
      </c>
      <c r="AB504" t="s">
        <v>74</v>
      </c>
      <c r="AC504" t="s">
        <v>74</v>
      </c>
      <c r="AD504" t="s">
        <v>74</v>
      </c>
      <c r="AE504" t="s">
        <v>74</v>
      </c>
      <c r="AF504" t="s">
        <v>74</v>
      </c>
      <c r="AG504">
        <v>34</v>
      </c>
      <c r="AH504">
        <v>5</v>
      </c>
      <c r="AI504">
        <v>5</v>
      </c>
      <c r="AJ504">
        <v>0</v>
      </c>
      <c r="AK504">
        <v>11</v>
      </c>
      <c r="AL504" t="s">
        <v>461</v>
      </c>
      <c r="AM504" t="s">
        <v>249</v>
      </c>
      <c r="AN504" t="s">
        <v>462</v>
      </c>
      <c r="AO504" t="s">
        <v>5234</v>
      </c>
      <c r="AP504" t="s">
        <v>74</v>
      </c>
      <c r="AQ504" t="s">
        <v>74</v>
      </c>
      <c r="AR504" t="s">
        <v>5235</v>
      </c>
      <c r="AS504" t="s">
        <v>74</v>
      </c>
      <c r="AT504" t="s">
        <v>74</v>
      </c>
      <c r="AU504">
        <v>1991</v>
      </c>
      <c r="AV504">
        <v>25</v>
      </c>
      <c r="AW504">
        <v>11</v>
      </c>
      <c r="AX504" t="s">
        <v>74</v>
      </c>
      <c r="AY504" t="s">
        <v>74</v>
      </c>
      <c r="AZ504" t="s">
        <v>74</v>
      </c>
      <c r="BA504" t="s">
        <v>74</v>
      </c>
      <c r="BB504">
        <v>2445</v>
      </c>
      <c r="BC504">
        <v>2447</v>
      </c>
      <c r="BD504" t="s">
        <v>74</v>
      </c>
      <c r="BE504" t="s">
        <v>5287</v>
      </c>
      <c r="BF504" t="str">
        <f>HYPERLINK("http://dx.doi.org/10.1016/0960-1686(91)90161-Y","http://dx.doi.org/10.1016/0960-1686(91)90161-Y")</f>
        <v>http://dx.doi.org/10.1016/0960-1686(91)90161-Y</v>
      </c>
      <c r="BG504" t="s">
        <v>74</v>
      </c>
      <c r="BH504" t="s">
        <v>74</v>
      </c>
      <c r="BI504">
        <v>3</v>
      </c>
      <c r="BJ504" t="s">
        <v>2728</v>
      </c>
      <c r="BK504" t="s">
        <v>97</v>
      </c>
      <c r="BL504" t="s">
        <v>2729</v>
      </c>
      <c r="BM504" t="s">
        <v>5288</v>
      </c>
      <c r="BN504" t="s">
        <v>74</v>
      </c>
      <c r="BO504" t="s">
        <v>74</v>
      </c>
      <c r="BP504" t="s">
        <v>74</v>
      </c>
      <c r="BQ504" t="s">
        <v>74</v>
      </c>
      <c r="BR504" t="s">
        <v>100</v>
      </c>
      <c r="BS504" t="s">
        <v>5289</v>
      </c>
      <c r="BT504" t="str">
        <f>HYPERLINK("https%3A%2F%2Fwww.webofscience.com%2Fwos%2Fwoscc%2Ffull-record%2FWOS:A1991GD14800004","View Full Record in Web of Science")</f>
        <v>View Full Record in Web of Science</v>
      </c>
    </row>
    <row r="505" spans="1:72" x14ac:dyDescent="0.15">
      <c r="A505" t="s">
        <v>72</v>
      </c>
      <c r="B505" t="s">
        <v>5290</v>
      </c>
      <c r="C505" t="s">
        <v>74</v>
      </c>
      <c r="D505" t="s">
        <v>74</v>
      </c>
      <c r="E505" t="s">
        <v>74</v>
      </c>
      <c r="F505" t="s">
        <v>5290</v>
      </c>
      <c r="G505" t="s">
        <v>74</v>
      </c>
      <c r="H505" t="s">
        <v>74</v>
      </c>
      <c r="I505" t="s">
        <v>5291</v>
      </c>
      <c r="J505" t="s">
        <v>5225</v>
      </c>
      <c r="K505" t="s">
        <v>74</v>
      </c>
      <c r="L505" t="s">
        <v>74</v>
      </c>
      <c r="M505" t="s">
        <v>77</v>
      </c>
      <c r="N505" t="s">
        <v>78</v>
      </c>
      <c r="O505" t="s">
        <v>74</v>
      </c>
      <c r="P505" t="s">
        <v>74</v>
      </c>
      <c r="Q505" t="s">
        <v>74</v>
      </c>
      <c r="R505" t="s">
        <v>74</v>
      </c>
      <c r="S505" t="s">
        <v>74</v>
      </c>
      <c r="T505" t="s">
        <v>5292</v>
      </c>
      <c r="U505" t="s">
        <v>5293</v>
      </c>
      <c r="V505" t="s">
        <v>5294</v>
      </c>
      <c r="W505" t="s">
        <v>5295</v>
      </c>
      <c r="X505" t="s">
        <v>4183</v>
      </c>
      <c r="Y505" t="s">
        <v>5296</v>
      </c>
      <c r="Z505" t="s">
        <v>74</v>
      </c>
      <c r="AA505" t="s">
        <v>74</v>
      </c>
      <c r="AB505" t="s">
        <v>74</v>
      </c>
      <c r="AC505" t="s">
        <v>74</v>
      </c>
      <c r="AD505" t="s">
        <v>74</v>
      </c>
      <c r="AE505" t="s">
        <v>74</v>
      </c>
      <c r="AF505" t="s">
        <v>74</v>
      </c>
      <c r="AG505">
        <v>21</v>
      </c>
      <c r="AH505">
        <v>29</v>
      </c>
      <c r="AI505">
        <v>30</v>
      </c>
      <c r="AJ505">
        <v>6</v>
      </c>
      <c r="AK505">
        <v>24</v>
      </c>
      <c r="AL505" t="s">
        <v>461</v>
      </c>
      <c r="AM505" t="s">
        <v>249</v>
      </c>
      <c r="AN505" t="s">
        <v>462</v>
      </c>
      <c r="AO505" t="s">
        <v>5234</v>
      </c>
      <c r="AP505" t="s">
        <v>74</v>
      </c>
      <c r="AQ505" t="s">
        <v>74</v>
      </c>
      <c r="AR505" t="s">
        <v>5235</v>
      </c>
      <c r="AS505" t="s">
        <v>74</v>
      </c>
      <c r="AT505" t="s">
        <v>74</v>
      </c>
      <c r="AU505">
        <v>1991</v>
      </c>
      <c r="AV505">
        <v>25</v>
      </c>
      <c r="AW505">
        <v>11</v>
      </c>
      <c r="AX505" t="s">
        <v>74</v>
      </c>
      <c r="AY505" t="s">
        <v>74</v>
      </c>
      <c r="AZ505" t="s">
        <v>74</v>
      </c>
      <c r="BA505" t="s">
        <v>74</v>
      </c>
      <c r="BB505">
        <v>2535</v>
      </c>
      <c r="BC505">
        <v>2537</v>
      </c>
      <c r="BD505" t="s">
        <v>74</v>
      </c>
      <c r="BE505" t="s">
        <v>5297</v>
      </c>
      <c r="BF505" t="str">
        <f>HYPERLINK("http://dx.doi.org/10.1016/0960-1686(91)90170-C","http://dx.doi.org/10.1016/0960-1686(91)90170-C")</f>
        <v>http://dx.doi.org/10.1016/0960-1686(91)90170-C</v>
      </c>
      <c r="BG505" t="s">
        <v>74</v>
      </c>
      <c r="BH505" t="s">
        <v>74</v>
      </c>
      <c r="BI505">
        <v>3</v>
      </c>
      <c r="BJ505" t="s">
        <v>2728</v>
      </c>
      <c r="BK505" t="s">
        <v>97</v>
      </c>
      <c r="BL505" t="s">
        <v>2729</v>
      </c>
      <c r="BM505" t="s">
        <v>5288</v>
      </c>
      <c r="BN505" t="s">
        <v>74</v>
      </c>
      <c r="BO505" t="s">
        <v>74</v>
      </c>
      <c r="BP505" t="s">
        <v>74</v>
      </c>
      <c r="BQ505" t="s">
        <v>74</v>
      </c>
      <c r="BR505" t="s">
        <v>100</v>
      </c>
      <c r="BS505" t="s">
        <v>5298</v>
      </c>
      <c r="BT505" t="str">
        <f>HYPERLINK("https%3A%2F%2Fwww.webofscience.com%2Fwos%2Fwoscc%2Ffull-record%2FWOS:A1991GD14800013","View Full Record in Web of Science")</f>
        <v>View Full Record in Web of Science</v>
      </c>
    </row>
    <row r="506" spans="1:72" x14ac:dyDescent="0.15">
      <c r="A506" t="s">
        <v>72</v>
      </c>
      <c r="B506" t="s">
        <v>5299</v>
      </c>
      <c r="C506" t="s">
        <v>74</v>
      </c>
      <c r="D506" t="s">
        <v>74</v>
      </c>
      <c r="E506" t="s">
        <v>74</v>
      </c>
      <c r="F506" t="s">
        <v>5299</v>
      </c>
      <c r="G506" t="s">
        <v>74</v>
      </c>
      <c r="H506" t="s">
        <v>74</v>
      </c>
      <c r="I506" t="s">
        <v>5300</v>
      </c>
      <c r="J506" t="s">
        <v>5301</v>
      </c>
      <c r="K506" t="s">
        <v>74</v>
      </c>
      <c r="L506" t="s">
        <v>74</v>
      </c>
      <c r="M506" t="s">
        <v>77</v>
      </c>
      <c r="N506" t="s">
        <v>78</v>
      </c>
      <c r="O506" t="s">
        <v>74</v>
      </c>
      <c r="P506" t="s">
        <v>74</v>
      </c>
      <c r="Q506" t="s">
        <v>74</v>
      </c>
      <c r="R506" t="s">
        <v>74</v>
      </c>
      <c r="S506" t="s">
        <v>74</v>
      </c>
      <c r="T506" t="s">
        <v>74</v>
      </c>
      <c r="U506" t="s">
        <v>5302</v>
      </c>
      <c r="V506" t="s">
        <v>5303</v>
      </c>
      <c r="W506" t="s">
        <v>5304</v>
      </c>
      <c r="X506" t="s">
        <v>2187</v>
      </c>
      <c r="Y506" t="s">
        <v>74</v>
      </c>
      <c r="Z506" t="s">
        <v>74</v>
      </c>
      <c r="AA506" t="s">
        <v>5305</v>
      </c>
      <c r="AB506" t="s">
        <v>74</v>
      </c>
      <c r="AC506" t="s">
        <v>74</v>
      </c>
      <c r="AD506" t="s">
        <v>74</v>
      </c>
      <c r="AE506" t="s">
        <v>74</v>
      </c>
      <c r="AF506" t="s">
        <v>74</v>
      </c>
      <c r="AG506">
        <v>68</v>
      </c>
      <c r="AH506">
        <v>32</v>
      </c>
      <c r="AI506">
        <v>35</v>
      </c>
      <c r="AJ506">
        <v>0</v>
      </c>
      <c r="AK506">
        <v>9</v>
      </c>
      <c r="AL506" t="s">
        <v>5306</v>
      </c>
      <c r="AM506" t="s">
        <v>5307</v>
      </c>
      <c r="AN506" t="s">
        <v>5308</v>
      </c>
      <c r="AO506" t="s">
        <v>74</v>
      </c>
      <c r="AP506" t="s">
        <v>5309</v>
      </c>
      <c r="AQ506" t="s">
        <v>74</v>
      </c>
      <c r="AR506" t="s">
        <v>5301</v>
      </c>
      <c r="AS506" t="s">
        <v>5301</v>
      </c>
      <c r="AT506" t="s">
        <v>4915</v>
      </c>
      <c r="AU506">
        <v>1991</v>
      </c>
      <c r="AV506">
        <v>108</v>
      </c>
      <c r="AW506">
        <v>1</v>
      </c>
      <c r="AX506" t="s">
        <v>74</v>
      </c>
      <c r="AY506" t="s">
        <v>74</v>
      </c>
      <c r="AZ506" t="s">
        <v>74</v>
      </c>
      <c r="BA506" t="s">
        <v>74</v>
      </c>
      <c r="BB506">
        <v>131</v>
      </c>
      <c r="BC506">
        <v>146</v>
      </c>
      <c r="BD506" t="s">
        <v>74</v>
      </c>
      <c r="BE506" t="s">
        <v>74</v>
      </c>
      <c r="BF506" t="s">
        <v>74</v>
      </c>
      <c r="BG506" t="s">
        <v>74</v>
      </c>
      <c r="BH506" t="s">
        <v>74</v>
      </c>
      <c r="BI506">
        <v>16</v>
      </c>
      <c r="BJ506" t="s">
        <v>2454</v>
      </c>
      <c r="BK506" t="s">
        <v>97</v>
      </c>
      <c r="BL506" t="s">
        <v>677</v>
      </c>
      <c r="BM506" t="s">
        <v>5310</v>
      </c>
      <c r="BN506" t="s">
        <v>74</v>
      </c>
      <c r="BO506" t="s">
        <v>74</v>
      </c>
      <c r="BP506" t="s">
        <v>74</v>
      </c>
      <c r="BQ506" t="s">
        <v>74</v>
      </c>
      <c r="BR506" t="s">
        <v>100</v>
      </c>
      <c r="BS506" t="s">
        <v>5311</v>
      </c>
      <c r="BT506" t="str">
        <f>HYPERLINK("https%3A%2F%2Fwww.webofscience.com%2Fwos%2Fwoscc%2Ffull-record%2FWOS:A1991EY49000015","View Full Record in Web of Science")</f>
        <v>View Full Record in Web of Science</v>
      </c>
    </row>
    <row r="507" spans="1:72" x14ac:dyDescent="0.15">
      <c r="A507" t="s">
        <v>72</v>
      </c>
      <c r="B507" t="s">
        <v>5312</v>
      </c>
      <c r="C507" t="s">
        <v>74</v>
      </c>
      <c r="D507" t="s">
        <v>74</v>
      </c>
      <c r="E507" t="s">
        <v>74</v>
      </c>
      <c r="F507" t="s">
        <v>5312</v>
      </c>
      <c r="G507" t="s">
        <v>74</v>
      </c>
      <c r="H507" t="s">
        <v>74</v>
      </c>
      <c r="I507" t="s">
        <v>5313</v>
      </c>
      <c r="J507" t="s">
        <v>5314</v>
      </c>
      <c r="K507" t="s">
        <v>74</v>
      </c>
      <c r="L507" t="s">
        <v>74</v>
      </c>
      <c r="M507" t="s">
        <v>77</v>
      </c>
      <c r="N507" t="s">
        <v>78</v>
      </c>
      <c r="O507" t="s">
        <v>74</v>
      </c>
      <c r="P507" t="s">
        <v>74</v>
      </c>
      <c r="Q507" t="s">
        <v>74</v>
      </c>
      <c r="R507" t="s">
        <v>74</v>
      </c>
      <c r="S507" t="s">
        <v>74</v>
      </c>
      <c r="T507" t="s">
        <v>74</v>
      </c>
      <c r="U507" t="s">
        <v>74</v>
      </c>
      <c r="V507" t="s">
        <v>5315</v>
      </c>
      <c r="W507" t="s">
        <v>2874</v>
      </c>
      <c r="X507" t="s">
        <v>2866</v>
      </c>
      <c r="Y507" t="s">
        <v>5316</v>
      </c>
      <c r="Z507" t="s">
        <v>74</v>
      </c>
      <c r="AA507" t="s">
        <v>4360</v>
      </c>
      <c r="AB507" t="s">
        <v>5317</v>
      </c>
      <c r="AC507" t="s">
        <v>74</v>
      </c>
      <c r="AD507" t="s">
        <v>74</v>
      </c>
      <c r="AE507" t="s">
        <v>74</v>
      </c>
      <c r="AF507" t="s">
        <v>74</v>
      </c>
      <c r="AG507">
        <v>26</v>
      </c>
      <c r="AH507">
        <v>95</v>
      </c>
      <c r="AI507">
        <v>105</v>
      </c>
      <c r="AJ507">
        <v>0</v>
      </c>
      <c r="AK507">
        <v>29</v>
      </c>
      <c r="AL507" t="s">
        <v>5318</v>
      </c>
      <c r="AM507" t="s">
        <v>5319</v>
      </c>
      <c r="AN507" t="s">
        <v>5320</v>
      </c>
      <c r="AO507" t="s">
        <v>5321</v>
      </c>
      <c r="AP507" t="s">
        <v>74</v>
      </c>
      <c r="AQ507" t="s">
        <v>74</v>
      </c>
      <c r="AR507" t="s">
        <v>5322</v>
      </c>
      <c r="AS507" t="s">
        <v>74</v>
      </c>
      <c r="AT507" t="s">
        <v>74</v>
      </c>
      <c r="AU507">
        <v>1991</v>
      </c>
      <c r="AV507">
        <v>42</v>
      </c>
      <c r="AW507">
        <v>2</v>
      </c>
      <c r="AX507" t="s">
        <v>74</v>
      </c>
      <c r="AY507" t="s">
        <v>74</v>
      </c>
      <c r="AZ507" t="s">
        <v>74</v>
      </c>
      <c r="BA507" t="s">
        <v>74</v>
      </c>
      <c r="BB507">
        <v>115</v>
      </c>
      <c r="BC507">
        <v>128</v>
      </c>
      <c r="BD507" t="s">
        <v>74</v>
      </c>
      <c r="BE507" t="s">
        <v>74</v>
      </c>
      <c r="BF507" t="s">
        <v>74</v>
      </c>
      <c r="BG507" t="s">
        <v>74</v>
      </c>
      <c r="BH507" t="s">
        <v>74</v>
      </c>
      <c r="BI507">
        <v>14</v>
      </c>
      <c r="BJ507" t="s">
        <v>5323</v>
      </c>
      <c r="BK507" t="s">
        <v>97</v>
      </c>
      <c r="BL507" t="s">
        <v>5324</v>
      </c>
      <c r="BM507" t="s">
        <v>5325</v>
      </c>
      <c r="BN507" t="s">
        <v>74</v>
      </c>
      <c r="BO507" t="s">
        <v>74</v>
      </c>
      <c r="BP507" t="s">
        <v>74</v>
      </c>
      <c r="BQ507" t="s">
        <v>74</v>
      </c>
      <c r="BR507" t="s">
        <v>100</v>
      </c>
      <c r="BS507" t="s">
        <v>5326</v>
      </c>
      <c r="BT507" t="str">
        <f>HYPERLINK("https%3A%2F%2Fwww.webofscience.com%2Fwos%2Fwoscc%2Ffull-record%2FWOS:A1991FF65200002","View Full Record in Web of Science")</f>
        <v>View Full Record in Web of Science</v>
      </c>
    </row>
    <row r="508" spans="1:72" x14ac:dyDescent="0.15">
      <c r="A508" t="s">
        <v>72</v>
      </c>
      <c r="B508" t="s">
        <v>5327</v>
      </c>
      <c r="C508" t="s">
        <v>74</v>
      </c>
      <c r="D508" t="s">
        <v>74</v>
      </c>
      <c r="E508" t="s">
        <v>74</v>
      </c>
      <c r="F508" t="s">
        <v>5327</v>
      </c>
      <c r="G508" t="s">
        <v>74</v>
      </c>
      <c r="H508" t="s">
        <v>74</v>
      </c>
      <c r="I508" t="s">
        <v>5328</v>
      </c>
      <c r="J508" t="s">
        <v>5329</v>
      </c>
      <c r="K508" t="s">
        <v>74</v>
      </c>
      <c r="L508" t="s">
        <v>74</v>
      </c>
      <c r="M508" t="s">
        <v>77</v>
      </c>
      <c r="N508" t="s">
        <v>78</v>
      </c>
      <c r="O508" t="s">
        <v>74</v>
      </c>
      <c r="P508" t="s">
        <v>74</v>
      </c>
      <c r="Q508" t="s">
        <v>74</v>
      </c>
      <c r="R508" t="s">
        <v>74</v>
      </c>
      <c r="S508" t="s">
        <v>74</v>
      </c>
      <c r="T508" t="s">
        <v>74</v>
      </c>
      <c r="U508" t="s">
        <v>5330</v>
      </c>
      <c r="V508" t="s">
        <v>5331</v>
      </c>
      <c r="W508" t="s">
        <v>5332</v>
      </c>
      <c r="X508" t="s">
        <v>5333</v>
      </c>
      <c r="Y508" t="s">
        <v>74</v>
      </c>
      <c r="Z508" t="s">
        <v>74</v>
      </c>
      <c r="AA508" t="s">
        <v>4360</v>
      </c>
      <c r="AB508" t="s">
        <v>5334</v>
      </c>
      <c r="AC508" t="s">
        <v>74</v>
      </c>
      <c r="AD508" t="s">
        <v>74</v>
      </c>
      <c r="AE508" t="s">
        <v>74</v>
      </c>
      <c r="AF508" t="s">
        <v>74</v>
      </c>
      <c r="AG508">
        <v>43</v>
      </c>
      <c r="AH508">
        <v>219</v>
      </c>
      <c r="AI508">
        <v>240</v>
      </c>
      <c r="AJ508">
        <v>0</v>
      </c>
      <c r="AK508">
        <v>58</v>
      </c>
      <c r="AL508" t="s">
        <v>5318</v>
      </c>
      <c r="AM508" t="s">
        <v>5319</v>
      </c>
      <c r="AN508" t="s">
        <v>5320</v>
      </c>
      <c r="AO508" t="s">
        <v>5335</v>
      </c>
      <c r="AP508" t="s">
        <v>74</v>
      </c>
      <c r="AQ508" t="s">
        <v>74</v>
      </c>
      <c r="AR508" t="s">
        <v>5336</v>
      </c>
      <c r="AS508" t="s">
        <v>5337</v>
      </c>
      <c r="AT508" t="s">
        <v>74</v>
      </c>
      <c r="AU508">
        <v>1991</v>
      </c>
      <c r="AV508">
        <v>39</v>
      </c>
      <c r="AW508">
        <v>5</v>
      </c>
      <c r="AX508" t="s">
        <v>74</v>
      </c>
      <c r="AY508" t="s">
        <v>74</v>
      </c>
      <c r="AZ508" t="s">
        <v>74</v>
      </c>
      <c r="BA508" t="s">
        <v>74</v>
      </c>
      <c r="BB508">
        <v>595</v>
      </c>
      <c r="BC508">
        <v>619</v>
      </c>
      <c r="BD508" t="s">
        <v>74</v>
      </c>
      <c r="BE508" t="s">
        <v>5338</v>
      </c>
      <c r="BF508" t="str">
        <f>HYPERLINK("http://dx.doi.org/10.1071/ZO9910595","http://dx.doi.org/10.1071/ZO9910595")</f>
        <v>http://dx.doi.org/10.1071/ZO9910595</v>
      </c>
      <c r="BG508" t="s">
        <v>74</v>
      </c>
      <c r="BH508" t="s">
        <v>74</v>
      </c>
      <c r="BI508">
        <v>25</v>
      </c>
      <c r="BJ508" t="s">
        <v>677</v>
      </c>
      <c r="BK508" t="s">
        <v>97</v>
      </c>
      <c r="BL508" t="s">
        <v>677</v>
      </c>
      <c r="BM508" t="s">
        <v>5339</v>
      </c>
      <c r="BN508" t="s">
        <v>74</v>
      </c>
      <c r="BO508" t="s">
        <v>74</v>
      </c>
      <c r="BP508" t="s">
        <v>74</v>
      </c>
      <c r="BQ508" t="s">
        <v>74</v>
      </c>
      <c r="BR508" t="s">
        <v>100</v>
      </c>
      <c r="BS508" t="s">
        <v>5340</v>
      </c>
      <c r="BT508" t="str">
        <f>HYPERLINK("https%3A%2F%2Fwww.webofscience.com%2Fwos%2Fwoscc%2Ffull-record%2FWOS:A1991GR91400009","View Full Record in Web of Science")</f>
        <v>View Full Record in Web of Science</v>
      </c>
    </row>
    <row r="509" spans="1:72" x14ac:dyDescent="0.15">
      <c r="A509" t="s">
        <v>72</v>
      </c>
      <c r="B509" t="s">
        <v>5341</v>
      </c>
      <c r="C509" t="s">
        <v>74</v>
      </c>
      <c r="D509" t="s">
        <v>74</v>
      </c>
      <c r="E509" t="s">
        <v>74</v>
      </c>
      <c r="F509" t="s">
        <v>5341</v>
      </c>
      <c r="G509" t="s">
        <v>74</v>
      </c>
      <c r="H509" t="s">
        <v>74</v>
      </c>
      <c r="I509" t="s">
        <v>5342</v>
      </c>
      <c r="J509" t="s">
        <v>5343</v>
      </c>
      <c r="K509" t="s">
        <v>74</v>
      </c>
      <c r="L509" t="s">
        <v>74</v>
      </c>
      <c r="M509" t="s">
        <v>77</v>
      </c>
      <c r="N509" t="s">
        <v>78</v>
      </c>
      <c r="O509" t="s">
        <v>74</v>
      </c>
      <c r="P509" t="s">
        <v>74</v>
      </c>
      <c r="Q509" t="s">
        <v>74</v>
      </c>
      <c r="R509" t="s">
        <v>74</v>
      </c>
      <c r="S509" t="s">
        <v>74</v>
      </c>
      <c r="T509" t="s">
        <v>5344</v>
      </c>
      <c r="U509" t="s">
        <v>5345</v>
      </c>
      <c r="V509" t="s">
        <v>5346</v>
      </c>
      <c r="W509" t="s">
        <v>74</v>
      </c>
      <c r="X509" t="s">
        <v>74</v>
      </c>
      <c r="Y509" t="s">
        <v>5347</v>
      </c>
      <c r="Z509" t="s">
        <v>74</v>
      </c>
      <c r="AA509" t="s">
        <v>74</v>
      </c>
      <c r="AB509" t="s">
        <v>74</v>
      </c>
      <c r="AC509" t="s">
        <v>74</v>
      </c>
      <c r="AD509" t="s">
        <v>74</v>
      </c>
      <c r="AE509" t="s">
        <v>74</v>
      </c>
      <c r="AF509" t="s">
        <v>74</v>
      </c>
      <c r="AG509">
        <v>38</v>
      </c>
      <c r="AH509">
        <v>8</v>
      </c>
      <c r="AI509">
        <v>8</v>
      </c>
      <c r="AJ509">
        <v>0</v>
      </c>
      <c r="AK509">
        <v>4</v>
      </c>
      <c r="AL509" t="s">
        <v>5348</v>
      </c>
      <c r="AM509" t="s">
        <v>5349</v>
      </c>
      <c r="AN509" t="s">
        <v>5350</v>
      </c>
      <c r="AO509" t="s">
        <v>5351</v>
      </c>
      <c r="AP509" t="s">
        <v>74</v>
      </c>
      <c r="AQ509" t="s">
        <v>74</v>
      </c>
      <c r="AR509" t="s">
        <v>5352</v>
      </c>
      <c r="AS509" t="s">
        <v>74</v>
      </c>
      <c r="AT509" t="s">
        <v>74</v>
      </c>
      <c r="AU509">
        <v>1991</v>
      </c>
      <c r="AV509">
        <v>187</v>
      </c>
      <c r="AW509">
        <v>5</v>
      </c>
      <c r="AX509" t="s">
        <v>74</v>
      </c>
      <c r="AY509" t="s">
        <v>74</v>
      </c>
      <c r="AZ509" t="s">
        <v>74</v>
      </c>
      <c r="BA509" t="s">
        <v>74</v>
      </c>
      <c r="BB509">
        <v>347</v>
      </c>
      <c r="BC509">
        <v>355</v>
      </c>
      <c r="BD509" t="s">
        <v>74</v>
      </c>
      <c r="BE509" t="s">
        <v>74</v>
      </c>
      <c r="BF509" t="s">
        <v>74</v>
      </c>
      <c r="BG509" t="s">
        <v>74</v>
      </c>
      <c r="BH509" t="s">
        <v>74</v>
      </c>
      <c r="BI509">
        <v>9</v>
      </c>
      <c r="BJ509" t="s">
        <v>395</v>
      </c>
      <c r="BK509" t="s">
        <v>97</v>
      </c>
      <c r="BL509" t="s">
        <v>395</v>
      </c>
      <c r="BM509" t="s">
        <v>5353</v>
      </c>
      <c r="BN509" t="s">
        <v>74</v>
      </c>
      <c r="BO509" t="s">
        <v>74</v>
      </c>
      <c r="BP509" t="s">
        <v>74</v>
      </c>
      <c r="BQ509" t="s">
        <v>74</v>
      </c>
      <c r="BR509" t="s">
        <v>100</v>
      </c>
      <c r="BS509" t="s">
        <v>5354</v>
      </c>
      <c r="BT509" t="str">
        <f>HYPERLINK("https%3A%2F%2Fwww.webofscience.com%2Fwos%2Fwoscc%2Ffull-record%2FWOS:A1991GL22700002","View Full Record in Web of Science")</f>
        <v>View Full Record in Web of Science</v>
      </c>
    </row>
    <row r="510" spans="1:72" x14ac:dyDescent="0.15">
      <c r="A510" t="s">
        <v>72</v>
      </c>
      <c r="B510" t="s">
        <v>5355</v>
      </c>
      <c r="C510" t="s">
        <v>74</v>
      </c>
      <c r="D510" t="s">
        <v>74</v>
      </c>
      <c r="E510" t="s">
        <v>74</v>
      </c>
      <c r="F510" t="s">
        <v>5355</v>
      </c>
      <c r="G510" t="s">
        <v>74</v>
      </c>
      <c r="H510" t="s">
        <v>74</v>
      </c>
      <c r="I510" t="s">
        <v>5356</v>
      </c>
      <c r="J510" t="s">
        <v>5357</v>
      </c>
      <c r="K510" t="s">
        <v>74</v>
      </c>
      <c r="L510" t="s">
        <v>74</v>
      </c>
      <c r="M510" t="s">
        <v>77</v>
      </c>
      <c r="N510" t="s">
        <v>78</v>
      </c>
      <c r="O510" t="s">
        <v>74</v>
      </c>
      <c r="P510" t="s">
        <v>74</v>
      </c>
      <c r="Q510" t="s">
        <v>74</v>
      </c>
      <c r="R510" t="s">
        <v>74</v>
      </c>
      <c r="S510" t="s">
        <v>74</v>
      </c>
      <c r="T510" t="s">
        <v>74</v>
      </c>
      <c r="U510" t="s">
        <v>74</v>
      </c>
      <c r="V510" t="s">
        <v>5358</v>
      </c>
      <c r="W510" t="s">
        <v>812</v>
      </c>
      <c r="X510" t="s">
        <v>782</v>
      </c>
      <c r="Y510" t="s">
        <v>74</v>
      </c>
      <c r="Z510" t="s">
        <v>74</v>
      </c>
      <c r="AA510" t="s">
        <v>74</v>
      </c>
      <c r="AB510" t="s">
        <v>74</v>
      </c>
      <c r="AC510" t="s">
        <v>74</v>
      </c>
      <c r="AD510" t="s">
        <v>74</v>
      </c>
      <c r="AE510" t="s">
        <v>74</v>
      </c>
      <c r="AF510" t="s">
        <v>74</v>
      </c>
      <c r="AG510">
        <v>9</v>
      </c>
      <c r="AH510">
        <v>12</v>
      </c>
      <c r="AI510">
        <v>12</v>
      </c>
      <c r="AJ510">
        <v>0</v>
      </c>
      <c r="AK510">
        <v>5</v>
      </c>
      <c r="AL510" t="s">
        <v>2971</v>
      </c>
      <c r="AM510" t="s">
        <v>249</v>
      </c>
      <c r="AN510" t="s">
        <v>2972</v>
      </c>
      <c r="AO510" t="s">
        <v>5359</v>
      </c>
      <c r="AP510" t="s">
        <v>74</v>
      </c>
      <c r="AQ510" t="s">
        <v>74</v>
      </c>
      <c r="AR510" t="s">
        <v>5360</v>
      </c>
      <c r="AS510" t="s">
        <v>5361</v>
      </c>
      <c r="AT510" t="s">
        <v>74</v>
      </c>
      <c r="AU510">
        <v>1991</v>
      </c>
      <c r="AV510">
        <v>56</v>
      </c>
      <c r="AW510">
        <v>1</v>
      </c>
      <c r="AX510" t="s">
        <v>74</v>
      </c>
      <c r="AY510" t="s">
        <v>74</v>
      </c>
      <c r="AZ510" t="s">
        <v>74</v>
      </c>
      <c r="BA510" t="s">
        <v>74</v>
      </c>
      <c r="BB510">
        <v>39</v>
      </c>
      <c r="BC510">
        <v>48</v>
      </c>
      <c r="BD510" t="s">
        <v>74</v>
      </c>
      <c r="BE510" t="s">
        <v>5362</v>
      </c>
      <c r="BF510" t="str">
        <f>HYPERLINK("http://dx.doi.org/10.1016/0006-3207(91)90087-P","http://dx.doi.org/10.1016/0006-3207(91)90087-P")</f>
        <v>http://dx.doi.org/10.1016/0006-3207(91)90087-P</v>
      </c>
      <c r="BG510" t="s">
        <v>74</v>
      </c>
      <c r="BH510" t="s">
        <v>74</v>
      </c>
      <c r="BI510">
        <v>10</v>
      </c>
      <c r="BJ510" t="s">
        <v>5363</v>
      </c>
      <c r="BK510" t="s">
        <v>97</v>
      </c>
      <c r="BL510" t="s">
        <v>438</v>
      </c>
      <c r="BM510" t="s">
        <v>5364</v>
      </c>
      <c r="BN510" t="s">
        <v>74</v>
      </c>
      <c r="BO510" t="s">
        <v>74</v>
      </c>
      <c r="BP510" t="s">
        <v>74</v>
      </c>
      <c r="BQ510" t="s">
        <v>74</v>
      </c>
      <c r="BR510" t="s">
        <v>100</v>
      </c>
      <c r="BS510" t="s">
        <v>5365</v>
      </c>
      <c r="BT510" t="str">
        <f>HYPERLINK("https%3A%2F%2Fwww.webofscience.com%2Fwos%2Fwoscc%2Ffull-record%2FWOS:A1991FB14300003","View Full Record in Web of Science")</f>
        <v>View Full Record in Web of Science</v>
      </c>
    </row>
    <row r="511" spans="1:72" x14ac:dyDescent="0.15">
      <c r="A511" t="s">
        <v>72</v>
      </c>
      <c r="B511" t="s">
        <v>5366</v>
      </c>
      <c r="C511" t="s">
        <v>74</v>
      </c>
      <c r="D511" t="s">
        <v>74</v>
      </c>
      <c r="E511" t="s">
        <v>74</v>
      </c>
      <c r="F511" t="s">
        <v>5366</v>
      </c>
      <c r="G511" t="s">
        <v>74</v>
      </c>
      <c r="H511" t="s">
        <v>74</v>
      </c>
      <c r="I511" t="s">
        <v>5367</v>
      </c>
      <c r="J511" t="s">
        <v>5357</v>
      </c>
      <c r="K511" t="s">
        <v>74</v>
      </c>
      <c r="L511" t="s">
        <v>74</v>
      </c>
      <c r="M511" t="s">
        <v>77</v>
      </c>
      <c r="N511" t="s">
        <v>78</v>
      </c>
      <c r="O511" t="s">
        <v>74</v>
      </c>
      <c r="P511" t="s">
        <v>74</v>
      </c>
      <c r="Q511" t="s">
        <v>74</v>
      </c>
      <c r="R511" t="s">
        <v>74</v>
      </c>
      <c r="S511" t="s">
        <v>74</v>
      </c>
      <c r="T511" t="s">
        <v>74</v>
      </c>
      <c r="U511" t="s">
        <v>74</v>
      </c>
      <c r="V511" t="s">
        <v>5368</v>
      </c>
      <c r="W511" t="s">
        <v>5369</v>
      </c>
      <c r="X511" t="s">
        <v>5370</v>
      </c>
      <c r="Y511" t="s">
        <v>5371</v>
      </c>
      <c r="Z511" t="s">
        <v>74</v>
      </c>
      <c r="AA511" t="s">
        <v>5372</v>
      </c>
      <c r="AB511" t="s">
        <v>5373</v>
      </c>
      <c r="AC511" t="s">
        <v>74</v>
      </c>
      <c r="AD511" t="s">
        <v>74</v>
      </c>
      <c r="AE511" t="s">
        <v>74</v>
      </c>
      <c r="AF511" t="s">
        <v>74</v>
      </c>
      <c r="AG511">
        <v>30</v>
      </c>
      <c r="AH511">
        <v>19</v>
      </c>
      <c r="AI511">
        <v>22</v>
      </c>
      <c r="AJ511">
        <v>0</v>
      </c>
      <c r="AK511">
        <v>7</v>
      </c>
      <c r="AL511" t="s">
        <v>2971</v>
      </c>
      <c r="AM511" t="s">
        <v>249</v>
      </c>
      <c r="AN511" t="s">
        <v>2972</v>
      </c>
      <c r="AO511" t="s">
        <v>5359</v>
      </c>
      <c r="AP511" t="s">
        <v>74</v>
      </c>
      <c r="AQ511" t="s">
        <v>74</v>
      </c>
      <c r="AR511" t="s">
        <v>5360</v>
      </c>
      <c r="AS511" t="s">
        <v>5361</v>
      </c>
      <c r="AT511" t="s">
        <v>74</v>
      </c>
      <c r="AU511">
        <v>1991</v>
      </c>
      <c r="AV511">
        <v>56</v>
      </c>
      <c r="AW511">
        <v>1</v>
      </c>
      <c r="AX511" t="s">
        <v>74</v>
      </c>
      <c r="AY511" t="s">
        <v>74</v>
      </c>
      <c r="AZ511" t="s">
        <v>74</v>
      </c>
      <c r="BA511" t="s">
        <v>74</v>
      </c>
      <c r="BB511">
        <v>79</v>
      </c>
      <c r="BC511">
        <v>87</v>
      </c>
      <c r="BD511" t="s">
        <v>74</v>
      </c>
      <c r="BE511" t="s">
        <v>5374</v>
      </c>
      <c r="BF511" t="str">
        <f>HYPERLINK("http://dx.doi.org/10.1016/0006-3207(91)90090-V","http://dx.doi.org/10.1016/0006-3207(91)90090-V")</f>
        <v>http://dx.doi.org/10.1016/0006-3207(91)90090-V</v>
      </c>
      <c r="BG511" t="s">
        <v>74</v>
      </c>
      <c r="BH511" t="s">
        <v>74</v>
      </c>
      <c r="BI511">
        <v>9</v>
      </c>
      <c r="BJ511" t="s">
        <v>5363</v>
      </c>
      <c r="BK511" t="s">
        <v>97</v>
      </c>
      <c r="BL511" t="s">
        <v>438</v>
      </c>
      <c r="BM511" t="s">
        <v>5364</v>
      </c>
      <c r="BN511" t="s">
        <v>74</v>
      </c>
      <c r="BO511" t="s">
        <v>74</v>
      </c>
      <c r="BP511" t="s">
        <v>74</v>
      </c>
      <c r="BQ511" t="s">
        <v>74</v>
      </c>
      <c r="BR511" t="s">
        <v>100</v>
      </c>
      <c r="BS511" t="s">
        <v>5375</v>
      </c>
      <c r="BT511" t="str">
        <f>HYPERLINK("https%3A%2F%2Fwww.webofscience.com%2Fwos%2Fwoscc%2Ffull-record%2FWOS:A1991FB14300006","View Full Record in Web of Science")</f>
        <v>View Full Record in Web of Science</v>
      </c>
    </row>
    <row r="512" spans="1:72" x14ac:dyDescent="0.15">
      <c r="A512" t="s">
        <v>72</v>
      </c>
      <c r="B512" t="s">
        <v>5376</v>
      </c>
      <c r="C512" t="s">
        <v>74</v>
      </c>
      <c r="D512" t="s">
        <v>74</v>
      </c>
      <c r="E512" t="s">
        <v>74</v>
      </c>
      <c r="F512" t="s">
        <v>5376</v>
      </c>
      <c r="G512" t="s">
        <v>74</v>
      </c>
      <c r="H512" t="s">
        <v>74</v>
      </c>
      <c r="I512" t="s">
        <v>5377</v>
      </c>
      <c r="J512" t="s">
        <v>5378</v>
      </c>
      <c r="K512" t="s">
        <v>74</v>
      </c>
      <c r="L512" t="s">
        <v>74</v>
      </c>
      <c r="M512" t="s">
        <v>472</v>
      </c>
      <c r="N512" t="s">
        <v>78</v>
      </c>
      <c r="O512" t="s">
        <v>74</v>
      </c>
      <c r="P512" t="s">
        <v>74</v>
      </c>
      <c r="Q512" t="s">
        <v>74</v>
      </c>
      <c r="R512" t="s">
        <v>74</v>
      </c>
      <c r="S512" t="s">
        <v>74</v>
      </c>
      <c r="T512" t="s">
        <v>74</v>
      </c>
      <c r="U512" t="s">
        <v>5379</v>
      </c>
      <c r="V512" t="s">
        <v>5380</v>
      </c>
      <c r="W512" t="s">
        <v>5381</v>
      </c>
      <c r="X512" t="s">
        <v>5382</v>
      </c>
      <c r="Y512" t="s">
        <v>74</v>
      </c>
      <c r="Z512" t="s">
        <v>74</v>
      </c>
      <c r="AA512" t="s">
        <v>5383</v>
      </c>
      <c r="AB512" t="s">
        <v>74</v>
      </c>
      <c r="AC512" t="s">
        <v>74</v>
      </c>
      <c r="AD512" t="s">
        <v>74</v>
      </c>
      <c r="AE512" t="s">
        <v>74</v>
      </c>
      <c r="AF512" t="s">
        <v>74</v>
      </c>
      <c r="AG512">
        <v>23</v>
      </c>
      <c r="AH512">
        <v>0</v>
      </c>
      <c r="AI512">
        <v>0</v>
      </c>
      <c r="AJ512">
        <v>0</v>
      </c>
      <c r="AK512">
        <v>3</v>
      </c>
      <c r="AL512" t="s">
        <v>5384</v>
      </c>
      <c r="AM512" t="s">
        <v>476</v>
      </c>
      <c r="AN512" t="s">
        <v>5385</v>
      </c>
      <c r="AO512" t="s">
        <v>5386</v>
      </c>
      <c r="AP512" t="s">
        <v>74</v>
      </c>
      <c r="AQ512" t="s">
        <v>74</v>
      </c>
      <c r="AR512" t="s">
        <v>5387</v>
      </c>
      <c r="AS512" t="s">
        <v>74</v>
      </c>
      <c r="AT512" t="s">
        <v>74</v>
      </c>
      <c r="AU512">
        <v>1991</v>
      </c>
      <c r="AV512" t="s">
        <v>74</v>
      </c>
      <c r="AW512">
        <v>6</v>
      </c>
      <c r="AX512" t="s">
        <v>74</v>
      </c>
      <c r="AY512" t="s">
        <v>74</v>
      </c>
      <c r="AZ512" t="s">
        <v>74</v>
      </c>
      <c r="BA512" t="s">
        <v>74</v>
      </c>
      <c r="BB512">
        <v>70</v>
      </c>
      <c r="BC512">
        <v>79</v>
      </c>
      <c r="BD512" t="s">
        <v>74</v>
      </c>
      <c r="BE512" t="s">
        <v>74</v>
      </c>
      <c r="BF512" t="s">
        <v>74</v>
      </c>
      <c r="BG512" t="s">
        <v>74</v>
      </c>
      <c r="BH512" t="s">
        <v>74</v>
      </c>
      <c r="BI512">
        <v>10</v>
      </c>
      <c r="BJ512" t="s">
        <v>1897</v>
      </c>
      <c r="BK512" t="s">
        <v>97</v>
      </c>
      <c r="BL512" t="s">
        <v>1897</v>
      </c>
      <c r="BM512" t="s">
        <v>5388</v>
      </c>
      <c r="BN512" t="s">
        <v>74</v>
      </c>
      <c r="BO512" t="s">
        <v>74</v>
      </c>
      <c r="BP512" t="s">
        <v>74</v>
      </c>
      <c r="BQ512" t="s">
        <v>74</v>
      </c>
      <c r="BR512" t="s">
        <v>100</v>
      </c>
      <c r="BS512" t="s">
        <v>5389</v>
      </c>
      <c r="BT512" t="str">
        <f>HYPERLINK("https%3A%2F%2Fwww.webofscience.com%2Fwos%2Fwoscc%2Ffull-record%2FWOS:A1991KQ81800009","View Full Record in Web of Science")</f>
        <v>View Full Record in Web of Science</v>
      </c>
    </row>
    <row r="513" spans="1:72" x14ac:dyDescent="0.15">
      <c r="A513" t="s">
        <v>72</v>
      </c>
      <c r="B513" t="s">
        <v>5390</v>
      </c>
      <c r="C513" t="s">
        <v>74</v>
      </c>
      <c r="D513" t="s">
        <v>74</v>
      </c>
      <c r="E513" t="s">
        <v>74</v>
      </c>
      <c r="F513" t="s">
        <v>5390</v>
      </c>
      <c r="G513" t="s">
        <v>74</v>
      </c>
      <c r="H513" t="s">
        <v>74</v>
      </c>
      <c r="I513" t="s">
        <v>5391</v>
      </c>
      <c r="J513" t="s">
        <v>5378</v>
      </c>
      <c r="K513" t="s">
        <v>74</v>
      </c>
      <c r="L513" t="s">
        <v>74</v>
      </c>
      <c r="M513" t="s">
        <v>472</v>
      </c>
      <c r="N513" t="s">
        <v>78</v>
      </c>
      <c r="O513" t="s">
        <v>74</v>
      </c>
      <c r="P513" t="s">
        <v>74</v>
      </c>
      <c r="Q513" t="s">
        <v>74</v>
      </c>
      <c r="R513" t="s">
        <v>74</v>
      </c>
      <c r="S513" t="s">
        <v>74</v>
      </c>
      <c r="T513" t="s">
        <v>74</v>
      </c>
      <c r="U513" t="s">
        <v>74</v>
      </c>
      <c r="V513" t="s">
        <v>5392</v>
      </c>
      <c r="W513" t="s">
        <v>5393</v>
      </c>
      <c r="X513" t="s">
        <v>5382</v>
      </c>
      <c r="Y513" t="s">
        <v>5394</v>
      </c>
      <c r="Z513" t="s">
        <v>74</v>
      </c>
      <c r="AA513" t="s">
        <v>5395</v>
      </c>
      <c r="AB513" t="s">
        <v>5396</v>
      </c>
      <c r="AC513" t="s">
        <v>74</v>
      </c>
      <c r="AD513" t="s">
        <v>74</v>
      </c>
      <c r="AE513" t="s">
        <v>74</v>
      </c>
      <c r="AF513" t="s">
        <v>74</v>
      </c>
      <c r="AG513">
        <v>9</v>
      </c>
      <c r="AH513">
        <v>16</v>
      </c>
      <c r="AI513">
        <v>16</v>
      </c>
      <c r="AJ513">
        <v>0</v>
      </c>
      <c r="AK513">
        <v>0</v>
      </c>
      <c r="AL513" t="s">
        <v>5384</v>
      </c>
      <c r="AM513" t="s">
        <v>476</v>
      </c>
      <c r="AN513" t="s">
        <v>5385</v>
      </c>
      <c r="AO513" t="s">
        <v>5386</v>
      </c>
      <c r="AP513" t="s">
        <v>74</v>
      </c>
      <c r="AQ513" t="s">
        <v>74</v>
      </c>
      <c r="AR513" t="s">
        <v>5387</v>
      </c>
      <c r="AS513" t="s">
        <v>74</v>
      </c>
      <c r="AT513" t="s">
        <v>74</v>
      </c>
      <c r="AU513">
        <v>1991</v>
      </c>
      <c r="AV513" t="s">
        <v>74</v>
      </c>
      <c r="AW513">
        <v>1</v>
      </c>
      <c r="AX513" t="s">
        <v>74</v>
      </c>
      <c r="AY513" t="s">
        <v>74</v>
      </c>
      <c r="AZ513" t="s">
        <v>74</v>
      </c>
      <c r="BA513" t="s">
        <v>74</v>
      </c>
      <c r="BB513">
        <v>80</v>
      </c>
      <c r="BC513">
        <v>90</v>
      </c>
      <c r="BD513" t="s">
        <v>74</v>
      </c>
      <c r="BE513" t="s">
        <v>74</v>
      </c>
      <c r="BF513" t="s">
        <v>74</v>
      </c>
      <c r="BG513" t="s">
        <v>74</v>
      </c>
      <c r="BH513" t="s">
        <v>74</v>
      </c>
      <c r="BI513">
        <v>11</v>
      </c>
      <c r="BJ513" t="s">
        <v>1897</v>
      </c>
      <c r="BK513" t="s">
        <v>97</v>
      </c>
      <c r="BL513" t="s">
        <v>1897</v>
      </c>
      <c r="BM513" t="s">
        <v>5397</v>
      </c>
      <c r="BN513" t="s">
        <v>74</v>
      </c>
      <c r="BO513" t="s">
        <v>74</v>
      </c>
      <c r="BP513" t="s">
        <v>74</v>
      </c>
      <c r="BQ513" t="s">
        <v>74</v>
      </c>
      <c r="BR513" t="s">
        <v>100</v>
      </c>
      <c r="BS513" t="s">
        <v>5398</v>
      </c>
      <c r="BT513" t="str">
        <f>HYPERLINK("https%3A%2F%2Fwww.webofscience.com%2Fwos%2Fwoscc%2Ffull-record%2FWOS:A1991HB22000010","View Full Record in Web of Science")</f>
        <v>View Full Record in Web of Science</v>
      </c>
    </row>
    <row r="514" spans="1:72" x14ac:dyDescent="0.15">
      <c r="A514" t="s">
        <v>72</v>
      </c>
      <c r="B514" t="s">
        <v>5399</v>
      </c>
      <c r="C514" t="s">
        <v>74</v>
      </c>
      <c r="D514" t="s">
        <v>74</v>
      </c>
      <c r="E514" t="s">
        <v>74</v>
      </c>
      <c r="F514" t="s">
        <v>5399</v>
      </c>
      <c r="G514" t="s">
        <v>74</v>
      </c>
      <c r="H514" t="s">
        <v>74</v>
      </c>
      <c r="I514" t="s">
        <v>5400</v>
      </c>
      <c r="J514" t="s">
        <v>5401</v>
      </c>
      <c r="K514" t="s">
        <v>74</v>
      </c>
      <c r="L514" t="s">
        <v>74</v>
      </c>
      <c r="M514" t="s">
        <v>77</v>
      </c>
      <c r="N514" t="s">
        <v>78</v>
      </c>
      <c r="O514" t="s">
        <v>74</v>
      </c>
      <c r="P514" t="s">
        <v>74</v>
      </c>
      <c r="Q514" t="s">
        <v>74</v>
      </c>
      <c r="R514" t="s">
        <v>74</v>
      </c>
      <c r="S514" t="s">
        <v>74</v>
      </c>
      <c r="T514" t="s">
        <v>5402</v>
      </c>
      <c r="U514" t="s">
        <v>5403</v>
      </c>
      <c r="V514" t="s">
        <v>5404</v>
      </c>
      <c r="W514" t="s">
        <v>5405</v>
      </c>
      <c r="X514" t="s">
        <v>5406</v>
      </c>
      <c r="Y514" t="s">
        <v>5407</v>
      </c>
      <c r="Z514" t="s">
        <v>74</v>
      </c>
      <c r="AA514" t="s">
        <v>5408</v>
      </c>
      <c r="AB514" t="s">
        <v>74</v>
      </c>
      <c r="AC514" t="s">
        <v>74</v>
      </c>
      <c r="AD514" t="s">
        <v>74</v>
      </c>
      <c r="AE514" t="s">
        <v>74</v>
      </c>
      <c r="AF514" t="s">
        <v>74</v>
      </c>
      <c r="AG514">
        <v>36</v>
      </c>
      <c r="AH514">
        <v>93</v>
      </c>
      <c r="AI514">
        <v>114</v>
      </c>
      <c r="AJ514">
        <v>2</v>
      </c>
      <c r="AK514">
        <v>25</v>
      </c>
      <c r="AL514" t="s">
        <v>461</v>
      </c>
      <c r="AM514" t="s">
        <v>249</v>
      </c>
      <c r="AN514" t="s">
        <v>462</v>
      </c>
      <c r="AO514" t="s">
        <v>5409</v>
      </c>
      <c r="AP514" t="s">
        <v>74</v>
      </c>
      <c r="AQ514" t="s">
        <v>74</v>
      </c>
      <c r="AR514" t="s">
        <v>5401</v>
      </c>
      <c r="AS514" t="s">
        <v>5410</v>
      </c>
      <c r="AT514" t="s">
        <v>74</v>
      </c>
      <c r="AU514">
        <v>1991</v>
      </c>
      <c r="AV514">
        <v>23</v>
      </c>
      <c r="AW514">
        <v>4</v>
      </c>
      <c r="AX514" t="s">
        <v>74</v>
      </c>
      <c r="AY514" t="s">
        <v>74</v>
      </c>
      <c r="AZ514" t="s">
        <v>74</v>
      </c>
      <c r="BA514" t="s">
        <v>74</v>
      </c>
      <c r="BB514">
        <v>447</v>
      </c>
      <c r="BC514">
        <v>465</v>
      </c>
      <c r="BD514" t="s">
        <v>74</v>
      </c>
      <c r="BE514" t="s">
        <v>5411</v>
      </c>
      <c r="BF514" t="str">
        <f>HYPERLINK("http://dx.doi.org/10.1016/0045-6535(91)90196-K","http://dx.doi.org/10.1016/0045-6535(91)90196-K")</f>
        <v>http://dx.doi.org/10.1016/0045-6535(91)90196-K</v>
      </c>
      <c r="BG514" t="s">
        <v>74</v>
      </c>
      <c r="BH514" t="s">
        <v>74</v>
      </c>
      <c r="BI514">
        <v>19</v>
      </c>
      <c r="BJ514" t="s">
        <v>5412</v>
      </c>
      <c r="BK514" t="s">
        <v>97</v>
      </c>
      <c r="BL514" t="s">
        <v>791</v>
      </c>
      <c r="BM514" t="s">
        <v>5413</v>
      </c>
      <c r="BN514" t="s">
        <v>74</v>
      </c>
      <c r="BO514" t="s">
        <v>74</v>
      </c>
      <c r="BP514" t="s">
        <v>74</v>
      </c>
      <c r="BQ514" t="s">
        <v>74</v>
      </c>
      <c r="BR514" t="s">
        <v>100</v>
      </c>
      <c r="BS514" t="s">
        <v>5414</v>
      </c>
      <c r="BT514" t="str">
        <f>HYPERLINK("https%3A%2F%2Fwww.webofscience.com%2Fwos%2Fwoscc%2Ffull-record%2FWOS:A1991GH76100001","View Full Record in Web of Science")</f>
        <v>View Full Record in Web of Science</v>
      </c>
    </row>
    <row r="515" spans="1:72" x14ac:dyDescent="0.15">
      <c r="A515" t="s">
        <v>72</v>
      </c>
      <c r="B515" t="s">
        <v>5415</v>
      </c>
      <c r="C515" t="s">
        <v>74</v>
      </c>
      <c r="D515" t="s">
        <v>74</v>
      </c>
      <c r="E515" t="s">
        <v>74</v>
      </c>
      <c r="F515" t="s">
        <v>5415</v>
      </c>
      <c r="G515" t="s">
        <v>74</v>
      </c>
      <c r="H515" t="s">
        <v>74</v>
      </c>
      <c r="I515" t="s">
        <v>5416</v>
      </c>
      <c r="J515" t="s">
        <v>3186</v>
      </c>
      <c r="K515" t="s">
        <v>74</v>
      </c>
      <c r="L515" t="s">
        <v>74</v>
      </c>
      <c r="M515" t="s">
        <v>77</v>
      </c>
      <c r="N515" t="s">
        <v>78</v>
      </c>
      <c r="O515" t="s">
        <v>74</v>
      </c>
      <c r="P515" t="s">
        <v>74</v>
      </c>
      <c r="Q515" t="s">
        <v>74</v>
      </c>
      <c r="R515" t="s">
        <v>74</v>
      </c>
      <c r="S515" t="s">
        <v>74</v>
      </c>
      <c r="T515" t="s">
        <v>74</v>
      </c>
      <c r="U515" t="s">
        <v>5417</v>
      </c>
      <c r="V515" t="s">
        <v>5418</v>
      </c>
      <c r="W515" t="s">
        <v>5419</v>
      </c>
      <c r="X515" t="s">
        <v>5420</v>
      </c>
      <c r="Y515" t="s">
        <v>74</v>
      </c>
      <c r="Z515" t="s">
        <v>74</v>
      </c>
      <c r="AA515" t="s">
        <v>74</v>
      </c>
      <c r="AB515" t="s">
        <v>74</v>
      </c>
      <c r="AC515" t="s">
        <v>74</v>
      </c>
      <c r="AD515" t="s">
        <v>74</v>
      </c>
      <c r="AE515" t="s">
        <v>74</v>
      </c>
      <c r="AF515" t="s">
        <v>74</v>
      </c>
      <c r="AG515">
        <v>43</v>
      </c>
      <c r="AH515">
        <v>27</v>
      </c>
      <c r="AI515">
        <v>28</v>
      </c>
      <c r="AJ515">
        <v>1</v>
      </c>
      <c r="AK515">
        <v>1</v>
      </c>
      <c r="AL515" t="s">
        <v>234</v>
      </c>
      <c r="AM515" t="s">
        <v>235</v>
      </c>
      <c r="AN515" t="s">
        <v>236</v>
      </c>
      <c r="AO515" t="s">
        <v>3191</v>
      </c>
      <c r="AP515" t="s">
        <v>74</v>
      </c>
      <c r="AQ515" t="s">
        <v>74</v>
      </c>
      <c r="AR515" t="s">
        <v>3186</v>
      </c>
      <c r="AS515" t="s">
        <v>3193</v>
      </c>
      <c r="AT515" t="s">
        <v>4915</v>
      </c>
      <c r="AU515">
        <v>1991</v>
      </c>
      <c r="AV515">
        <v>18</v>
      </c>
      <c r="AW515">
        <v>1</v>
      </c>
      <c r="AX515" t="s">
        <v>74</v>
      </c>
      <c r="AY515" t="s">
        <v>74</v>
      </c>
      <c r="AZ515" t="s">
        <v>74</v>
      </c>
      <c r="BA515" t="s">
        <v>74</v>
      </c>
      <c r="BB515">
        <v>67</v>
      </c>
      <c r="BC515">
        <v>87</v>
      </c>
      <c r="BD515" t="s">
        <v>74</v>
      </c>
      <c r="BE515" t="s">
        <v>5421</v>
      </c>
      <c r="BF515" t="str">
        <f>HYPERLINK("http://dx.doi.org/10.1007/BF00142505","http://dx.doi.org/10.1007/BF00142505")</f>
        <v>http://dx.doi.org/10.1007/BF00142505</v>
      </c>
      <c r="BG515" t="s">
        <v>74</v>
      </c>
      <c r="BH515" t="s">
        <v>74</v>
      </c>
      <c r="BI515">
        <v>21</v>
      </c>
      <c r="BJ515" t="s">
        <v>2728</v>
      </c>
      <c r="BK515" t="s">
        <v>97</v>
      </c>
      <c r="BL515" t="s">
        <v>2729</v>
      </c>
      <c r="BM515" t="s">
        <v>5422</v>
      </c>
      <c r="BN515" t="s">
        <v>74</v>
      </c>
      <c r="BO515" t="s">
        <v>74</v>
      </c>
      <c r="BP515" t="s">
        <v>74</v>
      </c>
      <c r="BQ515" t="s">
        <v>74</v>
      </c>
      <c r="BR515" t="s">
        <v>100</v>
      </c>
      <c r="BS515" t="s">
        <v>5423</v>
      </c>
      <c r="BT515" t="str">
        <f>HYPERLINK("https%3A%2F%2Fwww.webofscience.com%2Fwos%2Fwoscc%2Ffull-record%2FWOS:A1991EW09100005","View Full Record in Web of Science")</f>
        <v>View Full Record in Web of Science</v>
      </c>
    </row>
    <row r="516" spans="1:72" x14ac:dyDescent="0.15">
      <c r="A516" t="s">
        <v>4709</v>
      </c>
      <c r="B516" t="s">
        <v>5424</v>
      </c>
      <c r="C516" t="s">
        <v>74</v>
      </c>
      <c r="D516" t="s">
        <v>5425</v>
      </c>
      <c r="E516" t="s">
        <v>74</v>
      </c>
      <c r="F516" t="s">
        <v>5424</v>
      </c>
      <c r="G516" t="s">
        <v>74</v>
      </c>
      <c r="H516" t="s">
        <v>74</v>
      </c>
      <c r="I516" t="s">
        <v>5426</v>
      </c>
      <c r="J516" t="s">
        <v>5427</v>
      </c>
      <c r="K516" t="s">
        <v>5428</v>
      </c>
      <c r="L516" t="s">
        <v>74</v>
      </c>
      <c r="M516" t="s">
        <v>77</v>
      </c>
      <c r="N516" t="s">
        <v>4714</v>
      </c>
      <c r="O516" t="s">
        <v>5429</v>
      </c>
      <c r="P516" t="s">
        <v>5430</v>
      </c>
      <c r="Q516" t="s">
        <v>5431</v>
      </c>
      <c r="R516" t="s">
        <v>74</v>
      </c>
      <c r="S516" t="s">
        <v>74</v>
      </c>
      <c r="T516" t="s">
        <v>74</v>
      </c>
      <c r="U516" t="s">
        <v>74</v>
      </c>
      <c r="V516" t="s">
        <v>74</v>
      </c>
      <c r="W516" t="s">
        <v>74</v>
      </c>
      <c r="X516" t="s">
        <v>74</v>
      </c>
      <c r="Y516" t="s">
        <v>74</v>
      </c>
      <c r="Z516" t="s">
        <v>74</v>
      </c>
      <c r="AA516" t="s">
        <v>5432</v>
      </c>
      <c r="AB516" t="s">
        <v>74</v>
      </c>
      <c r="AC516" t="s">
        <v>74</v>
      </c>
      <c r="AD516" t="s">
        <v>74</v>
      </c>
      <c r="AE516" t="s">
        <v>74</v>
      </c>
      <c r="AF516" t="s">
        <v>74</v>
      </c>
      <c r="AG516">
        <v>0</v>
      </c>
      <c r="AH516">
        <v>0</v>
      </c>
      <c r="AI516">
        <v>0</v>
      </c>
      <c r="AJ516">
        <v>0</v>
      </c>
      <c r="AK516">
        <v>2</v>
      </c>
      <c r="AL516" t="s">
        <v>5433</v>
      </c>
      <c r="AM516" t="s">
        <v>5434</v>
      </c>
      <c r="AN516" t="s">
        <v>5434</v>
      </c>
      <c r="AO516" t="s">
        <v>74</v>
      </c>
      <c r="AP516" t="s">
        <v>74</v>
      </c>
      <c r="AQ516" t="s">
        <v>5435</v>
      </c>
      <c r="AR516" t="s">
        <v>5436</v>
      </c>
      <c r="AS516" t="s">
        <v>74</v>
      </c>
      <c r="AT516" t="s">
        <v>74</v>
      </c>
      <c r="AU516">
        <v>1991</v>
      </c>
      <c r="AV516" t="s">
        <v>74</v>
      </c>
      <c r="AW516" t="s">
        <v>74</v>
      </c>
      <c r="AX516" t="s">
        <v>74</v>
      </c>
      <c r="AY516" t="s">
        <v>74</v>
      </c>
      <c r="AZ516" t="s">
        <v>74</v>
      </c>
      <c r="BA516" t="s">
        <v>74</v>
      </c>
      <c r="BB516">
        <v>323</v>
      </c>
      <c r="BC516">
        <v>351</v>
      </c>
      <c r="BD516" t="s">
        <v>74</v>
      </c>
      <c r="BE516" t="s">
        <v>74</v>
      </c>
      <c r="BF516" t="s">
        <v>74</v>
      </c>
      <c r="BG516" t="s">
        <v>74</v>
      </c>
      <c r="BH516" t="s">
        <v>74</v>
      </c>
      <c r="BI516">
        <v>29</v>
      </c>
      <c r="BJ516" t="s">
        <v>5437</v>
      </c>
      <c r="BK516" t="s">
        <v>4726</v>
      </c>
      <c r="BL516" t="s">
        <v>5438</v>
      </c>
      <c r="BM516" t="s">
        <v>5439</v>
      </c>
      <c r="BN516" t="s">
        <v>74</v>
      </c>
      <c r="BO516" t="s">
        <v>74</v>
      </c>
      <c r="BP516" t="s">
        <v>74</v>
      </c>
      <c r="BQ516" t="s">
        <v>74</v>
      </c>
      <c r="BR516" t="s">
        <v>100</v>
      </c>
      <c r="BS516" t="s">
        <v>5440</v>
      </c>
      <c r="BT516" t="str">
        <f>HYPERLINK("https%3A%2F%2Fwww.webofscience.com%2Fwos%2Fwoscc%2Ffull-record%2FWOS:A1991BT35Y00016","View Full Record in Web of Science")</f>
        <v>View Full Record in Web of Science</v>
      </c>
    </row>
    <row r="517" spans="1:72" x14ac:dyDescent="0.15">
      <c r="A517" t="s">
        <v>72</v>
      </c>
      <c r="B517" t="s">
        <v>5441</v>
      </c>
      <c r="C517" t="s">
        <v>74</v>
      </c>
      <c r="D517" t="s">
        <v>74</v>
      </c>
      <c r="E517" t="s">
        <v>74</v>
      </c>
      <c r="F517" t="s">
        <v>5441</v>
      </c>
      <c r="G517" t="s">
        <v>74</v>
      </c>
      <c r="H517" t="s">
        <v>74</v>
      </c>
      <c r="I517" t="s">
        <v>5442</v>
      </c>
      <c r="J517" t="s">
        <v>5443</v>
      </c>
      <c r="K517" t="s">
        <v>74</v>
      </c>
      <c r="L517" t="s">
        <v>74</v>
      </c>
      <c r="M517" t="s">
        <v>77</v>
      </c>
      <c r="N517" t="s">
        <v>78</v>
      </c>
      <c r="O517" t="s">
        <v>74</v>
      </c>
      <c r="P517" t="s">
        <v>74</v>
      </c>
      <c r="Q517" t="s">
        <v>74</v>
      </c>
      <c r="R517" t="s">
        <v>74</v>
      </c>
      <c r="S517" t="s">
        <v>74</v>
      </c>
      <c r="T517" t="s">
        <v>74</v>
      </c>
      <c r="U517" t="s">
        <v>5444</v>
      </c>
      <c r="V517" t="s">
        <v>5445</v>
      </c>
      <c r="W517" t="s">
        <v>5446</v>
      </c>
      <c r="X517" t="s">
        <v>1103</v>
      </c>
      <c r="Y517" t="s">
        <v>5447</v>
      </c>
      <c r="Z517" t="s">
        <v>74</v>
      </c>
      <c r="AA517" t="s">
        <v>74</v>
      </c>
      <c r="AB517" t="s">
        <v>74</v>
      </c>
      <c r="AC517" t="s">
        <v>5448</v>
      </c>
      <c r="AD517" t="s">
        <v>5449</v>
      </c>
      <c r="AE517" t="s">
        <v>74</v>
      </c>
      <c r="AF517" t="s">
        <v>74</v>
      </c>
      <c r="AG517">
        <v>100</v>
      </c>
      <c r="AH517">
        <v>7</v>
      </c>
      <c r="AI517">
        <v>8</v>
      </c>
      <c r="AJ517">
        <v>0</v>
      </c>
      <c r="AK517">
        <v>15</v>
      </c>
      <c r="AL517" t="s">
        <v>1843</v>
      </c>
      <c r="AM517" t="s">
        <v>215</v>
      </c>
      <c r="AN517" t="s">
        <v>5450</v>
      </c>
      <c r="AO517" t="s">
        <v>5451</v>
      </c>
      <c r="AP517" t="s">
        <v>5452</v>
      </c>
      <c r="AQ517" t="s">
        <v>74</v>
      </c>
      <c r="AR517" t="s">
        <v>5453</v>
      </c>
      <c r="AS517" t="s">
        <v>5454</v>
      </c>
      <c r="AT517" t="s">
        <v>74</v>
      </c>
      <c r="AU517">
        <v>1991</v>
      </c>
      <c r="AV517">
        <v>100</v>
      </c>
      <c r="AW517">
        <v>2</v>
      </c>
      <c r="AX517" t="s">
        <v>74</v>
      </c>
      <c r="AY517" t="s">
        <v>74</v>
      </c>
      <c r="AZ517" t="s">
        <v>74</v>
      </c>
      <c r="BA517" t="s">
        <v>74</v>
      </c>
      <c r="BB517">
        <v>323</v>
      </c>
      <c r="BC517">
        <v>333</v>
      </c>
      <c r="BD517" t="s">
        <v>74</v>
      </c>
      <c r="BE517" t="s">
        <v>5455</v>
      </c>
      <c r="BF517" t="str">
        <f>HYPERLINK("http://dx.doi.org/10.1016/0300-9629(91)90477-T","http://dx.doi.org/10.1016/0300-9629(91)90477-T")</f>
        <v>http://dx.doi.org/10.1016/0300-9629(91)90477-T</v>
      </c>
      <c r="BG517" t="s">
        <v>74</v>
      </c>
      <c r="BH517" t="s">
        <v>74</v>
      </c>
      <c r="BI517">
        <v>11</v>
      </c>
      <c r="BJ517" t="s">
        <v>5456</v>
      </c>
      <c r="BK517" t="s">
        <v>97</v>
      </c>
      <c r="BL517" t="s">
        <v>5456</v>
      </c>
      <c r="BM517" t="s">
        <v>5457</v>
      </c>
      <c r="BN517">
        <v>1685954</v>
      </c>
      <c r="BO517" t="s">
        <v>74</v>
      </c>
      <c r="BP517" t="s">
        <v>74</v>
      </c>
      <c r="BQ517" t="s">
        <v>74</v>
      </c>
      <c r="BR517" t="s">
        <v>100</v>
      </c>
      <c r="BS517" t="s">
        <v>5458</v>
      </c>
      <c r="BT517" t="str">
        <f>HYPERLINK("https%3A%2F%2Fwww.webofscience.com%2Fwos%2Fwoscc%2Ffull-record%2FWOS:A1991GK78200009","View Full Record in Web of Science")</f>
        <v>View Full Record in Web of Science</v>
      </c>
    </row>
    <row r="518" spans="1:72" x14ac:dyDescent="0.15">
      <c r="A518" t="s">
        <v>72</v>
      </c>
      <c r="B518" t="s">
        <v>5459</v>
      </c>
      <c r="C518" t="s">
        <v>74</v>
      </c>
      <c r="D518" t="s">
        <v>74</v>
      </c>
      <c r="E518" t="s">
        <v>74</v>
      </c>
      <c r="F518" t="s">
        <v>5459</v>
      </c>
      <c r="G518" t="s">
        <v>74</v>
      </c>
      <c r="H518" t="s">
        <v>74</v>
      </c>
      <c r="I518" t="s">
        <v>5460</v>
      </c>
      <c r="J518" t="s">
        <v>5443</v>
      </c>
      <c r="K518" t="s">
        <v>74</v>
      </c>
      <c r="L518" t="s">
        <v>74</v>
      </c>
      <c r="M518" t="s">
        <v>77</v>
      </c>
      <c r="N518" t="s">
        <v>78</v>
      </c>
      <c r="O518" t="s">
        <v>74</v>
      </c>
      <c r="P518" t="s">
        <v>74</v>
      </c>
      <c r="Q518" t="s">
        <v>74</v>
      </c>
      <c r="R518" t="s">
        <v>74</v>
      </c>
      <c r="S518" t="s">
        <v>74</v>
      </c>
      <c r="T518" t="s">
        <v>74</v>
      </c>
      <c r="U518" t="s">
        <v>5461</v>
      </c>
      <c r="V518" t="s">
        <v>5462</v>
      </c>
      <c r="W518" t="s">
        <v>5463</v>
      </c>
      <c r="X518" t="s">
        <v>5464</v>
      </c>
      <c r="Y518" t="s">
        <v>74</v>
      </c>
      <c r="Z518" t="s">
        <v>74</v>
      </c>
      <c r="AA518" t="s">
        <v>74</v>
      </c>
      <c r="AB518" t="s">
        <v>5465</v>
      </c>
      <c r="AC518" t="s">
        <v>74</v>
      </c>
      <c r="AD518" t="s">
        <v>74</v>
      </c>
      <c r="AE518" t="s">
        <v>74</v>
      </c>
      <c r="AF518" t="s">
        <v>74</v>
      </c>
      <c r="AG518">
        <v>40</v>
      </c>
      <c r="AH518">
        <v>15</v>
      </c>
      <c r="AI518">
        <v>16</v>
      </c>
      <c r="AJ518">
        <v>0</v>
      </c>
      <c r="AK518">
        <v>6</v>
      </c>
      <c r="AL518" t="s">
        <v>1843</v>
      </c>
      <c r="AM518" t="s">
        <v>215</v>
      </c>
      <c r="AN518" t="s">
        <v>5450</v>
      </c>
      <c r="AO518" t="s">
        <v>5451</v>
      </c>
      <c r="AP518" t="s">
        <v>5452</v>
      </c>
      <c r="AQ518" t="s">
        <v>74</v>
      </c>
      <c r="AR518" t="s">
        <v>5453</v>
      </c>
      <c r="AS518" t="s">
        <v>5454</v>
      </c>
      <c r="AT518" t="s">
        <v>74</v>
      </c>
      <c r="AU518">
        <v>1991</v>
      </c>
      <c r="AV518">
        <v>99</v>
      </c>
      <c r="AW518" t="s">
        <v>415</v>
      </c>
      <c r="AX518" t="s">
        <v>74</v>
      </c>
      <c r="AY518" t="s">
        <v>74</v>
      </c>
      <c r="AZ518" t="s">
        <v>74</v>
      </c>
      <c r="BA518" t="s">
        <v>74</v>
      </c>
      <c r="BB518">
        <v>245</v>
      </c>
      <c r="BC518">
        <v>250</v>
      </c>
      <c r="BD518" t="s">
        <v>74</v>
      </c>
      <c r="BE518" t="s">
        <v>5466</v>
      </c>
      <c r="BF518" t="str">
        <f>HYPERLINK("http://dx.doi.org/10.1016/0300-9629(91)90267-G","http://dx.doi.org/10.1016/0300-9629(91)90267-G")</f>
        <v>http://dx.doi.org/10.1016/0300-9629(91)90267-G</v>
      </c>
      <c r="BG518" t="s">
        <v>74</v>
      </c>
      <c r="BH518" t="s">
        <v>74</v>
      </c>
      <c r="BI518">
        <v>6</v>
      </c>
      <c r="BJ518" t="s">
        <v>5456</v>
      </c>
      <c r="BK518" t="s">
        <v>97</v>
      </c>
      <c r="BL518" t="s">
        <v>5456</v>
      </c>
      <c r="BM518" t="s">
        <v>5467</v>
      </c>
      <c r="BN518" t="s">
        <v>74</v>
      </c>
      <c r="BO518" t="s">
        <v>74</v>
      </c>
      <c r="BP518" t="s">
        <v>74</v>
      </c>
      <c r="BQ518" t="s">
        <v>74</v>
      </c>
      <c r="BR518" t="s">
        <v>100</v>
      </c>
      <c r="BS518" t="s">
        <v>5468</v>
      </c>
      <c r="BT518" t="str">
        <f>HYPERLINK("https%3A%2F%2Fwww.webofscience.com%2Fwos%2Fwoscc%2Ffull-record%2FWOS:A1991FF83300044","View Full Record in Web of Science")</f>
        <v>View Full Record in Web of Science</v>
      </c>
    </row>
    <row r="519" spans="1:72" x14ac:dyDescent="0.15">
      <c r="A519" t="s">
        <v>72</v>
      </c>
      <c r="B519" t="s">
        <v>5469</v>
      </c>
      <c r="C519" t="s">
        <v>74</v>
      </c>
      <c r="D519" t="s">
        <v>74</v>
      </c>
      <c r="E519" t="s">
        <v>74</v>
      </c>
      <c r="F519" t="s">
        <v>5469</v>
      </c>
      <c r="G519" t="s">
        <v>74</v>
      </c>
      <c r="H519" t="s">
        <v>74</v>
      </c>
      <c r="I519" t="s">
        <v>5470</v>
      </c>
      <c r="J519" t="s">
        <v>5471</v>
      </c>
      <c r="K519" t="s">
        <v>74</v>
      </c>
      <c r="L519" t="s">
        <v>74</v>
      </c>
      <c r="M519" t="s">
        <v>77</v>
      </c>
      <c r="N519" t="s">
        <v>78</v>
      </c>
      <c r="O519" t="s">
        <v>74</v>
      </c>
      <c r="P519" t="s">
        <v>74</v>
      </c>
      <c r="Q519" t="s">
        <v>74</v>
      </c>
      <c r="R519" t="s">
        <v>74</v>
      </c>
      <c r="S519" t="s">
        <v>74</v>
      </c>
      <c r="T519" t="s">
        <v>74</v>
      </c>
      <c r="U519" t="s">
        <v>5472</v>
      </c>
      <c r="V519" t="s">
        <v>5473</v>
      </c>
      <c r="W519" t="s">
        <v>5474</v>
      </c>
      <c r="X519" t="s">
        <v>5475</v>
      </c>
      <c r="Y519" t="s">
        <v>74</v>
      </c>
      <c r="Z519" t="s">
        <v>74</v>
      </c>
      <c r="AA519" t="s">
        <v>74</v>
      </c>
      <c r="AB519" t="s">
        <v>5476</v>
      </c>
      <c r="AC519" t="s">
        <v>74</v>
      </c>
      <c r="AD519" t="s">
        <v>74</v>
      </c>
      <c r="AE519" t="s">
        <v>74</v>
      </c>
      <c r="AF519" t="s">
        <v>74</v>
      </c>
      <c r="AG519">
        <v>16</v>
      </c>
      <c r="AH519">
        <v>6</v>
      </c>
      <c r="AI519">
        <v>7</v>
      </c>
      <c r="AJ519">
        <v>1</v>
      </c>
      <c r="AK519">
        <v>4</v>
      </c>
      <c r="AL519" t="s">
        <v>461</v>
      </c>
      <c r="AM519" t="s">
        <v>249</v>
      </c>
      <c r="AN519" t="s">
        <v>462</v>
      </c>
      <c r="AO519" t="s">
        <v>5477</v>
      </c>
      <c r="AP519" t="s">
        <v>74</v>
      </c>
      <c r="AQ519" t="s">
        <v>74</v>
      </c>
      <c r="AR519" t="s">
        <v>5453</v>
      </c>
      <c r="AS519" t="s">
        <v>5478</v>
      </c>
      <c r="AT519" t="s">
        <v>74</v>
      </c>
      <c r="AU519">
        <v>1991</v>
      </c>
      <c r="AV519">
        <v>100</v>
      </c>
      <c r="AW519">
        <v>3</v>
      </c>
      <c r="AX519" t="s">
        <v>74</v>
      </c>
      <c r="AY519" t="s">
        <v>74</v>
      </c>
      <c r="AZ519" t="s">
        <v>74</v>
      </c>
      <c r="BA519" t="s">
        <v>74</v>
      </c>
      <c r="BB519">
        <v>595</v>
      </c>
      <c r="BC519">
        <v>598</v>
      </c>
      <c r="BD519" t="s">
        <v>74</v>
      </c>
      <c r="BE519" t="s">
        <v>5479</v>
      </c>
      <c r="BF519" t="str">
        <f>HYPERLINK("http://dx.doi.org/10.1016/0300-9629(91)90375-M","http://dx.doi.org/10.1016/0300-9629(91)90375-M")</f>
        <v>http://dx.doi.org/10.1016/0300-9629(91)90375-M</v>
      </c>
      <c r="BG519" t="s">
        <v>74</v>
      </c>
      <c r="BH519" t="s">
        <v>74</v>
      </c>
      <c r="BI519">
        <v>4</v>
      </c>
      <c r="BJ519" t="s">
        <v>5456</v>
      </c>
      <c r="BK519" t="s">
        <v>97</v>
      </c>
      <c r="BL519" t="s">
        <v>5456</v>
      </c>
      <c r="BM519" t="s">
        <v>5480</v>
      </c>
      <c r="BN519" t="s">
        <v>74</v>
      </c>
      <c r="BO519" t="s">
        <v>74</v>
      </c>
      <c r="BP519" t="s">
        <v>74</v>
      </c>
      <c r="BQ519" t="s">
        <v>74</v>
      </c>
      <c r="BR519" t="s">
        <v>100</v>
      </c>
      <c r="BS519" t="s">
        <v>5481</v>
      </c>
      <c r="BT519" t="str">
        <f>HYPERLINK("https%3A%2F%2Fwww.webofscience.com%2Fwos%2Fwoscc%2Ffull-record%2FWOS:A1991GP08800013","View Full Record in Web of Science")</f>
        <v>View Full Record in Web of Science</v>
      </c>
    </row>
    <row r="520" spans="1:72" x14ac:dyDescent="0.15">
      <c r="A520" t="s">
        <v>72</v>
      </c>
      <c r="B520" t="s">
        <v>5482</v>
      </c>
      <c r="C520" t="s">
        <v>74</v>
      </c>
      <c r="D520" t="s">
        <v>74</v>
      </c>
      <c r="E520" t="s">
        <v>74</v>
      </c>
      <c r="F520" t="s">
        <v>5482</v>
      </c>
      <c r="G520" t="s">
        <v>74</v>
      </c>
      <c r="H520" t="s">
        <v>74</v>
      </c>
      <c r="I520" t="s">
        <v>5483</v>
      </c>
      <c r="J520" t="s">
        <v>5471</v>
      </c>
      <c r="K520" t="s">
        <v>74</v>
      </c>
      <c r="L520" t="s">
        <v>74</v>
      </c>
      <c r="M520" t="s">
        <v>77</v>
      </c>
      <c r="N520" t="s">
        <v>78</v>
      </c>
      <c r="O520" t="s">
        <v>74</v>
      </c>
      <c r="P520" t="s">
        <v>74</v>
      </c>
      <c r="Q520" t="s">
        <v>74</v>
      </c>
      <c r="R520" t="s">
        <v>74</v>
      </c>
      <c r="S520" t="s">
        <v>74</v>
      </c>
      <c r="T520" t="s">
        <v>74</v>
      </c>
      <c r="U520" t="s">
        <v>5484</v>
      </c>
      <c r="V520" t="s">
        <v>5485</v>
      </c>
      <c r="W520" t="s">
        <v>74</v>
      </c>
      <c r="X520" t="s">
        <v>74</v>
      </c>
      <c r="Y520" t="s">
        <v>5486</v>
      </c>
      <c r="Z520" t="s">
        <v>74</v>
      </c>
      <c r="AA520" t="s">
        <v>74</v>
      </c>
      <c r="AB520" t="s">
        <v>5487</v>
      </c>
      <c r="AC520" t="s">
        <v>74</v>
      </c>
      <c r="AD520" t="s">
        <v>74</v>
      </c>
      <c r="AE520" t="s">
        <v>74</v>
      </c>
      <c r="AF520" t="s">
        <v>74</v>
      </c>
      <c r="AG520">
        <v>23</v>
      </c>
      <c r="AH520">
        <v>14</v>
      </c>
      <c r="AI520">
        <v>14</v>
      </c>
      <c r="AJ520">
        <v>0</v>
      </c>
      <c r="AK520">
        <v>3</v>
      </c>
      <c r="AL520" t="s">
        <v>461</v>
      </c>
      <c r="AM520" t="s">
        <v>249</v>
      </c>
      <c r="AN520" t="s">
        <v>462</v>
      </c>
      <c r="AO520" t="s">
        <v>5477</v>
      </c>
      <c r="AP520" t="s">
        <v>74</v>
      </c>
      <c r="AQ520" t="s">
        <v>74</v>
      </c>
      <c r="AR520" t="s">
        <v>5453</v>
      </c>
      <c r="AS520" t="s">
        <v>5478</v>
      </c>
      <c r="AT520" t="s">
        <v>74</v>
      </c>
      <c r="AU520">
        <v>1991</v>
      </c>
      <c r="AV520">
        <v>100</v>
      </c>
      <c r="AW520">
        <v>4</v>
      </c>
      <c r="AX520" t="s">
        <v>74</v>
      </c>
      <c r="AY520" t="s">
        <v>74</v>
      </c>
      <c r="AZ520" t="s">
        <v>74</v>
      </c>
      <c r="BA520" t="s">
        <v>74</v>
      </c>
      <c r="BB520">
        <v>897</v>
      </c>
      <c r="BC520">
        <v>900</v>
      </c>
      <c r="BD520" t="s">
        <v>74</v>
      </c>
      <c r="BE520" t="s">
        <v>5488</v>
      </c>
      <c r="BF520" t="str">
        <f>HYPERLINK("http://dx.doi.org/10.1016/0300-9629(91)90311-Y","http://dx.doi.org/10.1016/0300-9629(91)90311-Y")</f>
        <v>http://dx.doi.org/10.1016/0300-9629(91)90311-Y</v>
      </c>
      <c r="BG520" t="s">
        <v>74</v>
      </c>
      <c r="BH520" t="s">
        <v>74</v>
      </c>
      <c r="BI520">
        <v>4</v>
      </c>
      <c r="BJ520" t="s">
        <v>5456</v>
      </c>
      <c r="BK520" t="s">
        <v>97</v>
      </c>
      <c r="BL520" t="s">
        <v>5456</v>
      </c>
      <c r="BM520" t="s">
        <v>5489</v>
      </c>
      <c r="BN520" t="s">
        <v>74</v>
      </c>
      <c r="BO520" t="s">
        <v>74</v>
      </c>
      <c r="BP520" t="s">
        <v>74</v>
      </c>
      <c r="BQ520" t="s">
        <v>74</v>
      </c>
      <c r="BR520" t="s">
        <v>100</v>
      </c>
      <c r="BS520" t="s">
        <v>5490</v>
      </c>
      <c r="BT520" t="str">
        <f>HYPERLINK("https%3A%2F%2Fwww.webofscience.com%2Fwos%2Fwoscc%2Ffull-record%2FWOS:A1991GU83300020","View Full Record in Web of Science")</f>
        <v>View Full Record in Web of Science</v>
      </c>
    </row>
    <row r="521" spans="1:72" x14ac:dyDescent="0.15">
      <c r="A521" t="s">
        <v>72</v>
      </c>
      <c r="B521" t="s">
        <v>5491</v>
      </c>
      <c r="C521" t="s">
        <v>74</v>
      </c>
      <c r="D521" t="s">
        <v>74</v>
      </c>
      <c r="E521" t="s">
        <v>74</v>
      </c>
      <c r="F521" t="s">
        <v>5491</v>
      </c>
      <c r="G521" t="s">
        <v>74</v>
      </c>
      <c r="H521" t="s">
        <v>74</v>
      </c>
      <c r="I521" t="s">
        <v>5492</v>
      </c>
      <c r="J521" t="s">
        <v>5471</v>
      </c>
      <c r="K521" t="s">
        <v>74</v>
      </c>
      <c r="L521" t="s">
        <v>74</v>
      </c>
      <c r="M521" t="s">
        <v>77</v>
      </c>
      <c r="N521" t="s">
        <v>78</v>
      </c>
      <c r="O521" t="s">
        <v>74</v>
      </c>
      <c r="P521" t="s">
        <v>74</v>
      </c>
      <c r="Q521" t="s">
        <v>74</v>
      </c>
      <c r="R521" t="s">
        <v>74</v>
      </c>
      <c r="S521" t="s">
        <v>74</v>
      </c>
      <c r="T521" t="s">
        <v>74</v>
      </c>
      <c r="U521" t="s">
        <v>5493</v>
      </c>
      <c r="V521" t="s">
        <v>5494</v>
      </c>
      <c r="W521" t="s">
        <v>74</v>
      </c>
      <c r="X521" t="s">
        <v>74</v>
      </c>
      <c r="Y521" t="s">
        <v>5495</v>
      </c>
      <c r="Z521" t="s">
        <v>74</v>
      </c>
      <c r="AA521" t="s">
        <v>74</v>
      </c>
      <c r="AB521" t="s">
        <v>74</v>
      </c>
      <c r="AC521" t="s">
        <v>74</v>
      </c>
      <c r="AD521" t="s">
        <v>74</v>
      </c>
      <c r="AE521" t="s">
        <v>74</v>
      </c>
      <c r="AF521" t="s">
        <v>74</v>
      </c>
      <c r="AG521">
        <v>14</v>
      </c>
      <c r="AH521">
        <v>3</v>
      </c>
      <c r="AI521">
        <v>4</v>
      </c>
      <c r="AJ521">
        <v>0</v>
      </c>
      <c r="AK521">
        <v>4</v>
      </c>
      <c r="AL521" t="s">
        <v>461</v>
      </c>
      <c r="AM521" t="s">
        <v>249</v>
      </c>
      <c r="AN521" t="s">
        <v>462</v>
      </c>
      <c r="AO521" t="s">
        <v>5477</v>
      </c>
      <c r="AP521" t="s">
        <v>74</v>
      </c>
      <c r="AQ521" t="s">
        <v>74</v>
      </c>
      <c r="AR521" t="s">
        <v>5453</v>
      </c>
      <c r="AS521" t="s">
        <v>5478</v>
      </c>
      <c r="AT521" t="s">
        <v>74</v>
      </c>
      <c r="AU521">
        <v>1991</v>
      </c>
      <c r="AV521">
        <v>98</v>
      </c>
      <c r="AW521">
        <v>1</v>
      </c>
      <c r="AX521" t="s">
        <v>74</v>
      </c>
      <c r="AY521" t="s">
        <v>74</v>
      </c>
      <c r="AZ521" t="s">
        <v>74</v>
      </c>
      <c r="BA521" t="s">
        <v>74</v>
      </c>
      <c r="BB521">
        <v>133</v>
      </c>
      <c r="BC521">
        <v>136</v>
      </c>
      <c r="BD521" t="s">
        <v>74</v>
      </c>
      <c r="BE521" t="s">
        <v>5496</v>
      </c>
      <c r="BF521" t="str">
        <f>HYPERLINK("http://dx.doi.org/10.1016/0300-9629(91)90590-9","http://dx.doi.org/10.1016/0300-9629(91)90590-9")</f>
        <v>http://dx.doi.org/10.1016/0300-9629(91)90590-9</v>
      </c>
      <c r="BG521" t="s">
        <v>74</v>
      </c>
      <c r="BH521" t="s">
        <v>74</v>
      </c>
      <c r="BI521">
        <v>4</v>
      </c>
      <c r="BJ521" t="s">
        <v>5456</v>
      </c>
      <c r="BK521" t="s">
        <v>97</v>
      </c>
      <c r="BL521" t="s">
        <v>5456</v>
      </c>
      <c r="BM521" t="s">
        <v>5497</v>
      </c>
      <c r="BN521">
        <v>1673370</v>
      </c>
      <c r="BO521" t="s">
        <v>74</v>
      </c>
      <c r="BP521" t="s">
        <v>74</v>
      </c>
      <c r="BQ521" t="s">
        <v>74</v>
      </c>
      <c r="BR521" t="s">
        <v>100</v>
      </c>
      <c r="BS521" t="s">
        <v>5498</v>
      </c>
      <c r="BT521" t="str">
        <f>HYPERLINK("https%3A%2F%2Fwww.webofscience.com%2Fwos%2Fwoscc%2Ffull-record%2FWOS:A1991ET07500024","View Full Record in Web of Science")</f>
        <v>View Full Record in Web of Science</v>
      </c>
    </row>
    <row r="522" spans="1:72" x14ac:dyDescent="0.15">
      <c r="A522" t="s">
        <v>72</v>
      </c>
      <c r="B522" t="s">
        <v>5499</v>
      </c>
      <c r="C522" t="s">
        <v>74</v>
      </c>
      <c r="D522" t="s">
        <v>74</v>
      </c>
      <c r="E522" t="s">
        <v>74</v>
      </c>
      <c r="F522" t="s">
        <v>5499</v>
      </c>
      <c r="G522" t="s">
        <v>74</v>
      </c>
      <c r="H522" t="s">
        <v>74</v>
      </c>
      <c r="I522" t="s">
        <v>5500</v>
      </c>
      <c r="J522" t="s">
        <v>5501</v>
      </c>
      <c r="K522" t="s">
        <v>74</v>
      </c>
      <c r="L522" t="s">
        <v>74</v>
      </c>
      <c r="M522" t="s">
        <v>77</v>
      </c>
      <c r="N522" t="s">
        <v>78</v>
      </c>
      <c r="O522" t="s">
        <v>74</v>
      </c>
      <c r="P522" t="s">
        <v>74</v>
      </c>
      <c r="Q522" t="s">
        <v>74</v>
      </c>
      <c r="R522" t="s">
        <v>74</v>
      </c>
      <c r="S522" t="s">
        <v>74</v>
      </c>
      <c r="T522" t="s">
        <v>74</v>
      </c>
      <c r="U522" t="s">
        <v>4756</v>
      </c>
      <c r="V522" t="s">
        <v>5502</v>
      </c>
      <c r="W522" t="s">
        <v>74</v>
      </c>
      <c r="X522" t="s">
        <v>74</v>
      </c>
      <c r="Y522" t="s">
        <v>5503</v>
      </c>
      <c r="Z522" t="s">
        <v>74</v>
      </c>
      <c r="AA522" t="s">
        <v>74</v>
      </c>
      <c r="AB522" t="s">
        <v>74</v>
      </c>
      <c r="AC522" t="s">
        <v>74</v>
      </c>
      <c r="AD522" t="s">
        <v>74</v>
      </c>
      <c r="AE522" t="s">
        <v>74</v>
      </c>
      <c r="AF522" t="s">
        <v>74</v>
      </c>
      <c r="AG522">
        <v>12</v>
      </c>
      <c r="AH522">
        <v>8</v>
      </c>
      <c r="AI522">
        <v>9</v>
      </c>
      <c r="AJ522">
        <v>0</v>
      </c>
      <c r="AK522">
        <v>2</v>
      </c>
      <c r="AL522" t="s">
        <v>461</v>
      </c>
      <c r="AM522" t="s">
        <v>249</v>
      </c>
      <c r="AN522" t="s">
        <v>462</v>
      </c>
      <c r="AO522" t="s">
        <v>5504</v>
      </c>
      <c r="AP522" t="s">
        <v>74</v>
      </c>
      <c r="AQ522" t="s">
        <v>74</v>
      </c>
      <c r="AR522" t="s">
        <v>5505</v>
      </c>
      <c r="AS522" t="s">
        <v>5506</v>
      </c>
      <c r="AT522" t="s">
        <v>74</v>
      </c>
      <c r="AU522">
        <v>1991</v>
      </c>
      <c r="AV522">
        <v>100</v>
      </c>
      <c r="AW522">
        <v>4</v>
      </c>
      <c r="AX522" t="s">
        <v>74</v>
      </c>
      <c r="AY522" t="s">
        <v>74</v>
      </c>
      <c r="AZ522" t="s">
        <v>74</v>
      </c>
      <c r="BA522" t="s">
        <v>74</v>
      </c>
      <c r="BB522">
        <v>817</v>
      </c>
      <c r="BC522">
        <v>820</v>
      </c>
      <c r="BD522" t="s">
        <v>74</v>
      </c>
      <c r="BE522" t="s">
        <v>5507</v>
      </c>
      <c r="BF522" t="str">
        <f>HYPERLINK("http://dx.doi.org/10.1016/0305-0491(91)90296-P","http://dx.doi.org/10.1016/0305-0491(91)90296-P")</f>
        <v>http://dx.doi.org/10.1016/0305-0491(91)90296-P</v>
      </c>
      <c r="BG522" t="s">
        <v>74</v>
      </c>
      <c r="BH522" t="s">
        <v>74</v>
      </c>
      <c r="BI522">
        <v>4</v>
      </c>
      <c r="BJ522" t="s">
        <v>5508</v>
      </c>
      <c r="BK522" t="s">
        <v>97</v>
      </c>
      <c r="BL522" t="s">
        <v>5508</v>
      </c>
      <c r="BM522" t="s">
        <v>5509</v>
      </c>
      <c r="BN522" t="s">
        <v>74</v>
      </c>
      <c r="BO522" t="s">
        <v>74</v>
      </c>
      <c r="BP522" t="s">
        <v>74</v>
      </c>
      <c r="BQ522" t="s">
        <v>74</v>
      </c>
      <c r="BR522" t="s">
        <v>100</v>
      </c>
      <c r="BS522" t="s">
        <v>5510</v>
      </c>
      <c r="BT522" t="str">
        <f>HYPERLINK("https%3A%2F%2Fwww.webofscience.com%2Fwos%2Fwoscc%2Ffull-record%2FWOS:A1991GY67700027","View Full Record in Web of Science")</f>
        <v>View Full Record in Web of Science</v>
      </c>
    </row>
    <row r="523" spans="1:72" x14ac:dyDescent="0.15">
      <c r="A523" t="s">
        <v>72</v>
      </c>
      <c r="B523" t="s">
        <v>5511</v>
      </c>
      <c r="C523" t="s">
        <v>74</v>
      </c>
      <c r="D523" t="s">
        <v>74</v>
      </c>
      <c r="E523" t="s">
        <v>74</v>
      </c>
      <c r="F523" t="s">
        <v>5511</v>
      </c>
      <c r="G523" t="s">
        <v>74</v>
      </c>
      <c r="H523" t="s">
        <v>74</v>
      </c>
      <c r="I523" t="s">
        <v>5512</v>
      </c>
      <c r="J523" t="s">
        <v>5501</v>
      </c>
      <c r="K523" t="s">
        <v>74</v>
      </c>
      <c r="L523" t="s">
        <v>74</v>
      </c>
      <c r="M523" t="s">
        <v>77</v>
      </c>
      <c r="N523" t="s">
        <v>78</v>
      </c>
      <c r="O523" t="s">
        <v>74</v>
      </c>
      <c r="P523" t="s">
        <v>74</v>
      </c>
      <c r="Q523" t="s">
        <v>74</v>
      </c>
      <c r="R523" t="s">
        <v>74</v>
      </c>
      <c r="S523" t="s">
        <v>74</v>
      </c>
      <c r="T523" t="s">
        <v>74</v>
      </c>
      <c r="U523" t="s">
        <v>5513</v>
      </c>
      <c r="V523" t="s">
        <v>5514</v>
      </c>
      <c r="W523" t="s">
        <v>74</v>
      </c>
      <c r="X523" t="s">
        <v>74</v>
      </c>
      <c r="Y523" t="s">
        <v>5515</v>
      </c>
      <c r="Z523" t="s">
        <v>74</v>
      </c>
      <c r="AA523" t="s">
        <v>74</v>
      </c>
      <c r="AB523" t="s">
        <v>4759</v>
      </c>
      <c r="AC523" t="s">
        <v>74</v>
      </c>
      <c r="AD523" t="s">
        <v>74</v>
      </c>
      <c r="AE523" t="s">
        <v>74</v>
      </c>
      <c r="AF523" t="s">
        <v>74</v>
      </c>
      <c r="AG523">
        <v>57</v>
      </c>
      <c r="AH523">
        <v>33</v>
      </c>
      <c r="AI523">
        <v>37</v>
      </c>
      <c r="AJ523">
        <v>0</v>
      </c>
      <c r="AK523">
        <v>14</v>
      </c>
      <c r="AL523" t="s">
        <v>1843</v>
      </c>
      <c r="AM523" t="s">
        <v>215</v>
      </c>
      <c r="AN523" t="s">
        <v>5450</v>
      </c>
      <c r="AO523" t="s">
        <v>5516</v>
      </c>
      <c r="AP523" t="s">
        <v>5517</v>
      </c>
      <c r="AQ523" t="s">
        <v>74</v>
      </c>
      <c r="AR523" t="s">
        <v>5505</v>
      </c>
      <c r="AS523" t="s">
        <v>5506</v>
      </c>
      <c r="AT523" t="s">
        <v>74</v>
      </c>
      <c r="AU523">
        <v>1991</v>
      </c>
      <c r="AV523">
        <v>99</v>
      </c>
      <c r="AW523">
        <v>2</v>
      </c>
      <c r="AX523" t="s">
        <v>74</v>
      </c>
      <c r="AY523" t="s">
        <v>74</v>
      </c>
      <c r="AZ523" t="s">
        <v>74</v>
      </c>
      <c r="BA523" t="s">
        <v>74</v>
      </c>
      <c r="BB523">
        <v>359</v>
      </c>
      <c r="BC523">
        <v>371</v>
      </c>
      <c r="BD523" t="s">
        <v>74</v>
      </c>
      <c r="BE523" t="s">
        <v>5518</v>
      </c>
      <c r="BF523" t="str">
        <f>HYPERLINK("http://dx.doi.org/10.1016/0305-0491(91)90056-J","http://dx.doi.org/10.1016/0305-0491(91)90056-J")</f>
        <v>http://dx.doi.org/10.1016/0305-0491(91)90056-J</v>
      </c>
      <c r="BG523" t="s">
        <v>74</v>
      </c>
      <c r="BH523" t="s">
        <v>74</v>
      </c>
      <c r="BI523">
        <v>13</v>
      </c>
      <c r="BJ523" t="s">
        <v>5508</v>
      </c>
      <c r="BK523" t="s">
        <v>97</v>
      </c>
      <c r="BL523" t="s">
        <v>5508</v>
      </c>
      <c r="BM523" t="s">
        <v>5519</v>
      </c>
      <c r="BN523">
        <v>1662593</v>
      </c>
      <c r="BO523" t="s">
        <v>74</v>
      </c>
      <c r="BP523" t="s">
        <v>74</v>
      </c>
      <c r="BQ523" t="s">
        <v>74</v>
      </c>
      <c r="BR523" t="s">
        <v>100</v>
      </c>
      <c r="BS523" t="s">
        <v>5520</v>
      </c>
      <c r="BT523" t="str">
        <f>HYPERLINK("https%3A%2F%2Fwww.webofscience.com%2Fwos%2Fwoscc%2Ffull-record%2FWOS:A1991FV61600021","View Full Record in Web of Science")</f>
        <v>View Full Record in Web of Science</v>
      </c>
    </row>
    <row r="524" spans="1:72" x14ac:dyDescent="0.15">
      <c r="A524" t="s">
        <v>72</v>
      </c>
      <c r="B524" t="s">
        <v>5521</v>
      </c>
      <c r="C524" t="s">
        <v>74</v>
      </c>
      <c r="D524" t="s">
        <v>74</v>
      </c>
      <c r="E524" t="s">
        <v>74</v>
      </c>
      <c r="F524" t="s">
        <v>5521</v>
      </c>
      <c r="G524" t="s">
        <v>74</v>
      </c>
      <c r="H524" t="s">
        <v>74</v>
      </c>
      <c r="I524" t="s">
        <v>5522</v>
      </c>
      <c r="J524" t="s">
        <v>5523</v>
      </c>
      <c r="K524" t="s">
        <v>74</v>
      </c>
      <c r="L524" t="s">
        <v>74</v>
      </c>
      <c r="M524" t="s">
        <v>77</v>
      </c>
      <c r="N524" t="s">
        <v>78</v>
      </c>
      <c r="O524" t="s">
        <v>74</v>
      </c>
      <c r="P524" t="s">
        <v>74</v>
      </c>
      <c r="Q524" t="s">
        <v>74</v>
      </c>
      <c r="R524" t="s">
        <v>74</v>
      </c>
      <c r="S524" t="s">
        <v>74</v>
      </c>
      <c r="T524" t="s">
        <v>74</v>
      </c>
      <c r="U524" t="s">
        <v>5524</v>
      </c>
      <c r="V524" t="s">
        <v>5525</v>
      </c>
      <c r="W524" t="s">
        <v>5526</v>
      </c>
      <c r="X524" t="s">
        <v>2214</v>
      </c>
      <c r="Y524" t="s">
        <v>5527</v>
      </c>
      <c r="Z524" t="s">
        <v>74</v>
      </c>
      <c r="AA524" t="s">
        <v>5528</v>
      </c>
      <c r="AB524" t="s">
        <v>5529</v>
      </c>
      <c r="AC524" t="s">
        <v>74</v>
      </c>
      <c r="AD524" t="s">
        <v>74</v>
      </c>
      <c r="AE524" t="s">
        <v>74</v>
      </c>
      <c r="AF524" t="s">
        <v>74</v>
      </c>
      <c r="AG524">
        <v>32</v>
      </c>
      <c r="AH524">
        <v>74</v>
      </c>
      <c r="AI524">
        <v>84</v>
      </c>
      <c r="AJ524">
        <v>0</v>
      </c>
      <c r="AK524">
        <v>1</v>
      </c>
      <c r="AL524" t="s">
        <v>214</v>
      </c>
      <c r="AM524" t="s">
        <v>215</v>
      </c>
      <c r="AN524" t="s">
        <v>216</v>
      </c>
      <c r="AO524" t="s">
        <v>5530</v>
      </c>
      <c r="AP524" t="s">
        <v>74</v>
      </c>
      <c r="AQ524" t="s">
        <v>74</v>
      </c>
      <c r="AR524" t="s">
        <v>5531</v>
      </c>
      <c r="AS524" t="s">
        <v>5532</v>
      </c>
      <c r="AT524" t="s">
        <v>74</v>
      </c>
      <c r="AU524">
        <v>1991</v>
      </c>
      <c r="AV524">
        <v>109</v>
      </c>
      <c r="AW524">
        <v>2</v>
      </c>
      <c r="AX524" t="s">
        <v>74</v>
      </c>
      <c r="AY524" t="s">
        <v>74</v>
      </c>
      <c r="AZ524" t="s">
        <v>74</v>
      </c>
      <c r="BA524" t="s">
        <v>74</v>
      </c>
      <c r="BB524">
        <v>183</v>
      </c>
      <c r="BC524">
        <v>194</v>
      </c>
      <c r="BD524" t="s">
        <v>74</v>
      </c>
      <c r="BE524" t="s">
        <v>5533</v>
      </c>
      <c r="BF524" t="str">
        <f>HYPERLINK("http://dx.doi.org/10.1007/BF00306478","http://dx.doi.org/10.1007/BF00306478")</f>
        <v>http://dx.doi.org/10.1007/BF00306478</v>
      </c>
      <c r="BG524" t="s">
        <v>74</v>
      </c>
      <c r="BH524" t="s">
        <v>74</v>
      </c>
      <c r="BI524">
        <v>12</v>
      </c>
      <c r="BJ524" t="s">
        <v>5534</v>
      </c>
      <c r="BK524" t="s">
        <v>97</v>
      </c>
      <c r="BL524" t="s">
        <v>5534</v>
      </c>
      <c r="BM524" t="s">
        <v>5535</v>
      </c>
      <c r="BN524" t="s">
        <v>74</v>
      </c>
      <c r="BO524" t="s">
        <v>74</v>
      </c>
      <c r="BP524" t="s">
        <v>74</v>
      </c>
      <c r="BQ524" t="s">
        <v>74</v>
      </c>
      <c r="BR524" t="s">
        <v>100</v>
      </c>
      <c r="BS524" t="s">
        <v>5536</v>
      </c>
      <c r="BT524" t="str">
        <f>HYPERLINK("https%3A%2F%2Fwww.webofscience.com%2Fwos%2Fwoscc%2Ffull-record%2FWOS:A1991GV34700005","View Full Record in Web of Science")</f>
        <v>View Full Record in Web of Science</v>
      </c>
    </row>
    <row r="525" spans="1:72" x14ac:dyDescent="0.15">
      <c r="A525" t="s">
        <v>72</v>
      </c>
      <c r="B525" t="s">
        <v>5537</v>
      </c>
      <c r="C525" t="s">
        <v>74</v>
      </c>
      <c r="D525" t="s">
        <v>74</v>
      </c>
      <c r="E525" t="s">
        <v>74</v>
      </c>
      <c r="F525" t="s">
        <v>5537</v>
      </c>
      <c r="G525" t="s">
        <v>74</v>
      </c>
      <c r="H525" t="s">
        <v>74</v>
      </c>
      <c r="I525" t="s">
        <v>5538</v>
      </c>
      <c r="J525" t="s">
        <v>5523</v>
      </c>
      <c r="K525" t="s">
        <v>74</v>
      </c>
      <c r="L525" t="s">
        <v>74</v>
      </c>
      <c r="M525" t="s">
        <v>77</v>
      </c>
      <c r="N525" t="s">
        <v>78</v>
      </c>
      <c r="O525" t="s">
        <v>74</v>
      </c>
      <c r="P525" t="s">
        <v>74</v>
      </c>
      <c r="Q525" t="s">
        <v>74</v>
      </c>
      <c r="R525" t="s">
        <v>74</v>
      </c>
      <c r="S525" t="s">
        <v>74</v>
      </c>
      <c r="T525" t="s">
        <v>74</v>
      </c>
      <c r="U525" t="s">
        <v>5539</v>
      </c>
      <c r="V525" t="s">
        <v>5540</v>
      </c>
      <c r="W525" t="s">
        <v>74</v>
      </c>
      <c r="X525" t="s">
        <v>74</v>
      </c>
      <c r="Y525" t="s">
        <v>5541</v>
      </c>
      <c r="Z525" t="s">
        <v>74</v>
      </c>
      <c r="AA525" t="s">
        <v>5542</v>
      </c>
      <c r="AB525" t="s">
        <v>74</v>
      </c>
      <c r="AC525" t="s">
        <v>74</v>
      </c>
      <c r="AD525" t="s">
        <v>74</v>
      </c>
      <c r="AE525" t="s">
        <v>74</v>
      </c>
      <c r="AF525" t="s">
        <v>74</v>
      </c>
      <c r="AG525">
        <v>45</v>
      </c>
      <c r="AH525">
        <v>24</v>
      </c>
      <c r="AI525">
        <v>24</v>
      </c>
      <c r="AJ525">
        <v>0</v>
      </c>
      <c r="AK525">
        <v>3</v>
      </c>
      <c r="AL525" t="s">
        <v>214</v>
      </c>
      <c r="AM525" t="s">
        <v>215</v>
      </c>
      <c r="AN525" t="s">
        <v>216</v>
      </c>
      <c r="AO525" t="s">
        <v>5530</v>
      </c>
      <c r="AP525" t="s">
        <v>74</v>
      </c>
      <c r="AQ525" t="s">
        <v>74</v>
      </c>
      <c r="AR525" t="s">
        <v>5531</v>
      </c>
      <c r="AS525" t="s">
        <v>5532</v>
      </c>
      <c r="AT525" t="s">
        <v>74</v>
      </c>
      <c r="AU525">
        <v>1991</v>
      </c>
      <c r="AV525">
        <v>106</v>
      </c>
      <c r="AW525">
        <v>3</v>
      </c>
      <c r="AX525" t="s">
        <v>74</v>
      </c>
      <c r="AY525" t="s">
        <v>74</v>
      </c>
      <c r="AZ525" t="s">
        <v>74</v>
      </c>
      <c r="BA525" t="s">
        <v>74</v>
      </c>
      <c r="BB525">
        <v>355</v>
      </c>
      <c r="BC525">
        <v>366</v>
      </c>
      <c r="BD525" t="s">
        <v>74</v>
      </c>
      <c r="BE525" t="s">
        <v>5543</v>
      </c>
      <c r="BF525" t="str">
        <f>HYPERLINK("http://dx.doi.org/10.1007/BF00324563","http://dx.doi.org/10.1007/BF00324563")</f>
        <v>http://dx.doi.org/10.1007/BF00324563</v>
      </c>
      <c r="BG525" t="s">
        <v>74</v>
      </c>
      <c r="BH525" t="s">
        <v>74</v>
      </c>
      <c r="BI525">
        <v>12</v>
      </c>
      <c r="BJ525" t="s">
        <v>5534</v>
      </c>
      <c r="BK525" t="s">
        <v>97</v>
      </c>
      <c r="BL525" t="s">
        <v>5534</v>
      </c>
      <c r="BM525" t="s">
        <v>5544</v>
      </c>
      <c r="BN525" t="s">
        <v>74</v>
      </c>
      <c r="BO525" t="s">
        <v>74</v>
      </c>
      <c r="BP525" t="s">
        <v>74</v>
      </c>
      <c r="BQ525" t="s">
        <v>74</v>
      </c>
      <c r="BR525" t="s">
        <v>100</v>
      </c>
      <c r="BS525" t="s">
        <v>5545</v>
      </c>
      <c r="BT525" t="str">
        <f>HYPERLINK("https%3A%2F%2Fwww.webofscience.com%2Fwos%2Fwoscc%2Ffull-record%2FWOS:A1991EU97900008","View Full Record in Web of Science")</f>
        <v>View Full Record in Web of Science</v>
      </c>
    </row>
    <row r="526" spans="1:72" x14ac:dyDescent="0.15">
      <c r="A526" t="s">
        <v>4709</v>
      </c>
      <c r="B526" t="s">
        <v>5546</v>
      </c>
      <c r="C526" t="s">
        <v>74</v>
      </c>
      <c r="D526" t="s">
        <v>5547</v>
      </c>
      <c r="E526" t="s">
        <v>74</v>
      </c>
      <c r="F526" t="s">
        <v>5546</v>
      </c>
      <c r="G526" t="s">
        <v>74</v>
      </c>
      <c r="H526" t="s">
        <v>74</v>
      </c>
      <c r="I526" t="s">
        <v>5548</v>
      </c>
      <c r="J526" t="s">
        <v>5549</v>
      </c>
      <c r="K526" t="s">
        <v>74</v>
      </c>
      <c r="L526" t="s">
        <v>74</v>
      </c>
      <c r="M526" t="s">
        <v>77</v>
      </c>
      <c r="N526" t="s">
        <v>4714</v>
      </c>
      <c r="O526" t="s">
        <v>5550</v>
      </c>
      <c r="P526" t="s">
        <v>5551</v>
      </c>
      <c r="Q526" t="s">
        <v>5552</v>
      </c>
      <c r="R526" t="s">
        <v>74</v>
      </c>
      <c r="S526" t="s">
        <v>5553</v>
      </c>
      <c r="T526" t="s">
        <v>74</v>
      </c>
      <c r="U526" t="s">
        <v>74</v>
      </c>
      <c r="V526" t="s">
        <v>74</v>
      </c>
      <c r="W526" t="s">
        <v>74</v>
      </c>
      <c r="X526" t="s">
        <v>74</v>
      </c>
      <c r="Y526" t="s">
        <v>74</v>
      </c>
      <c r="Z526" t="s">
        <v>74</v>
      </c>
      <c r="AA526" t="s">
        <v>74</v>
      </c>
      <c r="AB526" t="s">
        <v>74</v>
      </c>
      <c r="AC526" t="s">
        <v>74</v>
      </c>
      <c r="AD526" t="s">
        <v>74</v>
      </c>
      <c r="AE526" t="s">
        <v>74</v>
      </c>
      <c r="AF526" t="s">
        <v>74</v>
      </c>
      <c r="AG526">
        <v>0</v>
      </c>
      <c r="AH526">
        <v>0</v>
      </c>
      <c r="AI526">
        <v>0</v>
      </c>
      <c r="AJ526">
        <v>0</v>
      </c>
      <c r="AK526">
        <v>0</v>
      </c>
      <c r="AL526" t="s">
        <v>234</v>
      </c>
      <c r="AM526" t="s">
        <v>235</v>
      </c>
      <c r="AN526" t="s">
        <v>235</v>
      </c>
      <c r="AO526" t="s">
        <v>74</v>
      </c>
      <c r="AP526" t="s">
        <v>74</v>
      </c>
      <c r="AQ526" t="s">
        <v>5554</v>
      </c>
      <c r="AR526" t="s">
        <v>74</v>
      </c>
      <c r="AS526" t="s">
        <v>74</v>
      </c>
      <c r="AT526" t="s">
        <v>74</v>
      </c>
      <c r="AU526">
        <v>1991</v>
      </c>
      <c r="AV526" t="s">
        <v>74</v>
      </c>
      <c r="AW526" t="s">
        <v>74</v>
      </c>
      <c r="AX526" t="s">
        <v>74</v>
      </c>
      <c r="AY526" t="s">
        <v>74</v>
      </c>
      <c r="AZ526" t="s">
        <v>74</v>
      </c>
      <c r="BA526" t="s">
        <v>74</v>
      </c>
      <c r="BB526">
        <v>97</v>
      </c>
      <c r="BC526">
        <v>105</v>
      </c>
      <c r="BD526" t="s">
        <v>74</v>
      </c>
      <c r="BE526" t="s">
        <v>74</v>
      </c>
      <c r="BF526" t="s">
        <v>74</v>
      </c>
      <c r="BG526" t="s">
        <v>74</v>
      </c>
      <c r="BH526" t="s">
        <v>74</v>
      </c>
      <c r="BI526">
        <v>9</v>
      </c>
      <c r="BJ526" t="s">
        <v>5555</v>
      </c>
      <c r="BK526" t="s">
        <v>5087</v>
      </c>
      <c r="BL526" t="s">
        <v>5088</v>
      </c>
      <c r="BM526" t="s">
        <v>5556</v>
      </c>
      <c r="BN526" t="s">
        <v>74</v>
      </c>
      <c r="BO526" t="s">
        <v>74</v>
      </c>
      <c r="BP526" t="s">
        <v>74</v>
      </c>
      <c r="BQ526" t="s">
        <v>74</v>
      </c>
      <c r="BR526" t="s">
        <v>100</v>
      </c>
      <c r="BS526" t="s">
        <v>5557</v>
      </c>
      <c r="BT526" t="str">
        <f>HYPERLINK("https%3A%2F%2Fwww.webofscience.com%2Fwos%2Fwoscc%2Ffull-record%2FWOS:A1991BW40X00011","View Full Record in Web of Science")</f>
        <v>View Full Record in Web of Science</v>
      </c>
    </row>
    <row r="527" spans="1:72" x14ac:dyDescent="0.15">
      <c r="A527" t="s">
        <v>4709</v>
      </c>
      <c r="B527" t="s">
        <v>5558</v>
      </c>
      <c r="C527" t="s">
        <v>74</v>
      </c>
      <c r="D527" t="s">
        <v>5559</v>
      </c>
      <c r="E527" t="s">
        <v>74</v>
      </c>
      <c r="F527" t="s">
        <v>5558</v>
      </c>
      <c r="G527" t="s">
        <v>74</v>
      </c>
      <c r="H527" t="s">
        <v>74</v>
      </c>
      <c r="I527" t="s">
        <v>5560</v>
      </c>
      <c r="J527" t="s">
        <v>5561</v>
      </c>
      <c r="K527" t="s">
        <v>5562</v>
      </c>
      <c r="L527" t="s">
        <v>74</v>
      </c>
      <c r="M527" t="s">
        <v>77</v>
      </c>
      <c r="N527" t="s">
        <v>4714</v>
      </c>
      <c r="O527" t="s">
        <v>5563</v>
      </c>
      <c r="P527" t="s">
        <v>5564</v>
      </c>
      <c r="Q527" t="s">
        <v>5565</v>
      </c>
      <c r="R527" t="s">
        <v>74</v>
      </c>
      <c r="S527" t="s">
        <v>74</v>
      </c>
      <c r="T527" t="s">
        <v>74</v>
      </c>
      <c r="U527" t="s">
        <v>74</v>
      </c>
      <c r="V527" t="s">
        <v>74</v>
      </c>
      <c r="W527" t="s">
        <v>74</v>
      </c>
      <c r="X527" t="s">
        <v>74</v>
      </c>
      <c r="Y527" t="s">
        <v>74</v>
      </c>
      <c r="Z527" t="s">
        <v>74</v>
      </c>
      <c r="AA527" t="s">
        <v>74</v>
      </c>
      <c r="AB527" t="s">
        <v>74</v>
      </c>
      <c r="AC527" t="s">
        <v>74</v>
      </c>
      <c r="AD527" t="s">
        <v>74</v>
      </c>
      <c r="AE527" t="s">
        <v>74</v>
      </c>
      <c r="AF527" t="s">
        <v>74</v>
      </c>
      <c r="AG527">
        <v>0</v>
      </c>
      <c r="AH527">
        <v>1</v>
      </c>
      <c r="AI527">
        <v>1</v>
      </c>
      <c r="AJ527">
        <v>0</v>
      </c>
      <c r="AK527">
        <v>1</v>
      </c>
      <c r="AL527" t="s">
        <v>5566</v>
      </c>
      <c r="AM527" t="s">
        <v>768</v>
      </c>
      <c r="AN527" t="s">
        <v>768</v>
      </c>
      <c r="AO527" t="s">
        <v>74</v>
      </c>
      <c r="AP527" t="s">
        <v>74</v>
      </c>
      <c r="AQ527" t="s">
        <v>5567</v>
      </c>
      <c r="AR527" t="s">
        <v>5568</v>
      </c>
      <c r="AS527" t="s">
        <v>74</v>
      </c>
      <c r="AT527" t="s">
        <v>74</v>
      </c>
      <c r="AU527">
        <v>1991</v>
      </c>
      <c r="AV527">
        <v>7</v>
      </c>
      <c r="AW527" t="s">
        <v>74</v>
      </c>
      <c r="AX527" t="s">
        <v>74</v>
      </c>
      <c r="AY527" t="s">
        <v>74</v>
      </c>
      <c r="AZ527" t="s">
        <v>74</v>
      </c>
      <c r="BA527" t="s">
        <v>74</v>
      </c>
      <c r="BB527">
        <v>81</v>
      </c>
      <c r="BC527">
        <v>89</v>
      </c>
      <c r="BD527" t="s">
        <v>74</v>
      </c>
      <c r="BE527" t="s">
        <v>74</v>
      </c>
      <c r="BF527" t="s">
        <v>74</v>
      </c>
      <c r="BG527" t="s">
        <v>74</v>
      </c>
      <c r="BH527" t="s">
        <v>74</v>
      </c>
      <c r="BI527">
        <v>9</v>
      </c>
      <c r="BJ527" t="s">
        <v>5036</v>
      </c>
      <c r="BK527" t="s">
        <v>4726</v>
      </c>
      <c r="BL527" t="s">
        <v>5037</v>
      </c>
      <c r="BM527" t="s">
        <v>5569</v>
      </c>
      <c r="BN527" t="s">
        <v>74</v>
      </c>
      <c r="BO527" t="s">
        <v>74</v>
      </c>
      <c r="BP527" t="s">
        <v>74</v>
      </c>
      <c r="BQ527" t="s">
        <v>74</v>
      </c>
      <c r="BR527" t="s">
        <v>100</v>
      </c>
      <c r="BS527" t="s">
        <v>5570</v>
      </c>
      <c r="BT527" t="str">
        <f>HYPERLINK("https%3A%2F%2Fwww.webofscience.com%2Fwos%2Fwoscc%2Ffull-record%2FWOS:A1991BT43T00006","View Full Record in Web of Science")</f>
        <v>View Full Record in Web of Science</v>
      </c>
    </row>
    <row r="528" spans="1:72" x14ac:dyDescent="0.15">
      <c r="A528" t="s">
        <v>72</v>
      </c>
      <c r="B528" t="s">
        <v>5571</v>
      </c>
      <c r="C528" t="s">
        <v>74</v>
      </c>
      <c r="D528" t="s">
        <v>74</v>
      </c>
      <c r="E528" t="s">
        <v>74</v>
      </c>
      <c r="F528" t="s">
        <v>5571</v>
      </c>
      <c r="G528" t="s">
        <v>74</v>
      </c>
      <c r="H528" t="s">
        <v>74</v>
      </c>
      <c r="I528" t="s">
        <v>5572</v>
      </c>
      <c r="J528" t="s">
        <v>5573</v>
      </c>
      <c r="K528" t="s">
        <v>74</v>
      </c>
      <c r="L528" t="s">
        <v>74</v>
      </c>
      <c r="M528" t="s">
        <v>77</v>
      </c>
      <c r="N528" t="s">
        <v>78</v>
      </c>
      <c r="O528" t="s">
        <v>74</v>
      </c>
      <c r="P528" t="s">
        <v>74</v>
      </c>
      <c r="Q528" t="s">
        <v>74</v>
      </c>
      <c r="R528" t="s">
        <v>74</v>
      </c>
      <c r="S528" t="s">
        <v>74</v>
      </c>
      <c r="T528" t="s">
        <v>5574</v>
      </c>
      <c r="U528" t="s">
        <v>5575</v>
      </c>
      <c r="V528" t="s">
        <v>5576</v>
      </c>
      <c r="W528" t="s">
        <v>74</v>
      </c>
      <c r="X528" t="s">
        <v>74</v>
      </c>
      <c r="Y528" t="s">
        <v>5577</v>
      </c>
      <c r="Z528" t="s">
        <v>74</v>
      </c>
      <c r="AA528" t="s">
        <v>74</v>
      </c>
      <c r="AB528" t="s">
        <v>74</v>
      </c>
      <c r="AC528" t="s">
        <v>74</v>
      </c>
      <c r="AD528" t="s">
        <v>74</v>
      </c>
      <c r="AE528" t="s">
        <v>74</v>
      </c>
      <c r="AF528" t="s">
        <v>74</v>
      </c>
      <c r="AG528">
        <v>16</v>
      </c>
      <c r="AH528">
        <v>216</v>
      </c>
      <c r="AI528">
        <v>240</v>
      </c>
      <c r="AJ528">
        <v>6</v>
      </c>
      <c r="AK528">
        <v>123</v>
      </c>
      <c r="AL528" t="s">
        <v>5578</v>
      </c>
      <c r="AM528" t="s">
        <v>5579</v>
      </c>
      <c r="AN528" t="s">
        <v>5580</v>
      </c>
      <c r="AO528" t="s">
        <v>5581</v>
      </c>
      <c r="AP528" t="s">
        <v>74</v>
      </c>
      <c r="AQ528" t="s">
        <v>74</v>
      </c>
      <c r="AR528" t="s">
        <v>5582</v>
      </c>
      <c r="AS528" t="s">
        <v>5583</v>
      </c>
      <c r="AT528" t="s">
        <v>74</v>
      </c>
      <c r="AU528">
        <v>1991</v>
      </c>
      <c r="AV528">
        <v>30</v>
      </c>
      <c r="AW528">
        <v>4</v>
      </c>
      <c r="AX528" t="s">
        <v>74</v>
      </c>
      <c r="AY528" t="s">
        <v>74</v>
      </c>
      <c r="AZ528" t="s">
        <v>74</v>
      </c>
      <c r="BA528" t="s">
        <v>74</v>
      </c>
      <c r="BB528">
        <v>361</v>
      </c>
      <c r="BC528">
        <v>371</v>
      </c>
      <c r="BD528" t="s">
        <v>74</v>
      </c>
      <c r="BE528" t="s">
        <v>5584</v>
      </c>
      <c r="BF528" t="str">
        <f>HYPERLINK("http://dx.doi.org/10.1080/10408399109527547","http://dx.doi.org/10.1080/10408399109527547")</f>
        <v>http://dx.doi.org/10.1080/10408399109527547</v>
      </c>
      <c r="BG528" t="s">
        <v>74</v>
      </c>
      <c r="BH528" t="s">
        <v>74</v>
      </c>
      <c r="BI528">
        <v>11</v>
      </c>
      <c r="BJ528" t="s">
        <v>5585</v>
      </c>
      <c r="BK528" t="s">
        <v>97</v>
      </c>
      <c r="BL528" t="s">
        <v>5585</v>
      </c>
      <c r="BM528" t="s">
        <v>5586</v>
      </c>
      <c r="BN528">
        <v>1910519</v>
      </c>
      <c r="BO528" t="s">
        <v>74</v>
      </c>
      <c r="BP528" t="s">
        <v>74</v>
      </c>
      <c r="BQ528" t="s">
        <v>74</v>
      </c>
      <c r="BR528" t="s">
        <v>100</v>
      </c>
      <c r="BS528" t="s">
        <v>5587</v>
      </c>
      <c r="BT528" t="str">
        <f>HYPERLINK("https%3A%2F%2Fwww.webofscience.com%2Fwos%2Fwoscc%2Ffull-record%2FWOS:A1991GB06000001","View Full Record in Web of Science")</f>
        <v>View Full Record in Web of Science</v>
      </c>
    </row>
    <row r="529" spans="1:72" x14ac:dyDescent="0.15">
      <c r="A529" t="s">
        <v>72</v>
      </c>
      <c r="B529" t="s">
        <v>5588</v>
      </c>
      <c r="C529" t="s">
        <v>74</v>
      </c>
      <c r="D529" t="s">
        <v>74</v>
      </c>
      <c r="E529" t="s">
        <v>74</v>
      </c>
      <c r="F529" t="s">
        <v>5588</v>
      </c>
      <c r="G529" t="s">
        <v>74</v>
      </c>
      <c r="H529" t="s">
        <v>74</v>
      </c>
      <c r="I529" t="s">
        <v>5589</v>
      </c>
      <c r="J529" t="s">
        <v>1048</v>
      </c>
      <c r="K529" t="s">
        <v>74</v>
      </c>
      <c r="L529" t="s">
        <v>74</v>
      </c>
      <c r="M529" t="s">
        <v>77</v>
      </c>
      <c r="N529" t="s">
        <v>78</v>
      </c>
      <c r="O529" t="s">
        <v>74</v>
      </c>
      <c r="P529" t="s">
        <v>74</v>
      </c>
      <c r="Q529" t="s">
        <v>74</v>
      </c>
      <c r="R529" t="s">
        <v>74</v>
      </c>
      <c r="S529" t="s">
        <v>74</v>
      </c>
      <c r="T529" t="s">
        <v>74</v>
      </c>
      <c r="U529" t="s">
        <v>5590</v>
      </c>
      <c r="V529" t="s">
        <v>5591</v>
      </c>
      <c r="W529" t="s">
        <v>74</v>
      </c>
      <c r="X529" t="s">
        <v>74</v>
      </c>
      <c r="Y529" t="s">
        <v>5592</v>
      </c>
      <c r="Z529" t="s">
        <v>74</v>
      </c>
      <c r="AA529" t="s">
        <v>1272</v>
      </c>
      <c r="AB529" t="s">
        <v>1273</v>
      </c>
      <c r="AC529" t="s">
        <v>74</v>
      </c>
      <c r="AD529" t="s">
        <v>74</v>
      </c>
      <c r="AE529" t="s">
        <v>74</v>
      </c>
      <c r="AF529" t="s">
        <v>74</v>
      </c>
      <c r="AG529">
        <v>31</v>
      </c>
      <c r="AH529">
        <v>40</v>
      </c>
      <c r="AI529">
        <v>41</v>
      </c>
      <c r="AJ529">
        <v>0</v>
      </c>
      <c r="AK529">
        <v>4</v>
      </c>
      <c r="AL529" t="s">
        <v>461</v>
      </c>
      <c r="AM529" t="s">
        <v>249</v>
      </c>
      <c r="AN529" t="s">
        <v>462</v>
      </c>
      <c r="AO529" t="s">
        <v>1056</v>
      </c>
      <c r="AP529" t="s">
        <v>74</v>
      </c>
      <c r="AQ529" t="s">
        <v>74</v>
      </c>
      <c r="AR529" t="s">
        <v>1057</v>
      </c>
      <c r="AS529" t="s">
        <v>74</v>
      </c>
      <c r="AT529" t="s">
        <v>74</v>
      </c>
      <c r="AU529">
        <v>1991</v>
      </c>
      <c r="AV529">
        <v>38</v>
      </c>
      <c r="AW529" t="s">
        <v>74</v>
      </c>
      <c r="AX529" t="s">
        <v>74</v>
      </c>
      <c r="AY529">
        <v>1</v>
      </c>
      <c r="AZ529" t="s">
        <v>74</v>
      </c>
      <c r="BA529" t="s">
        <v>74</v>
      </c>
      <c r="BB529" t="s">
        <v>5593</v>
      </c>
      <c r="BC529" t="s">
        <v>5594</v>
      </c>
      <c r="BD529" t="s">
        <v>74</v>
      </c>
      <c r="BE529" t="s">
        <v>5595</v>
      </c>
      <c r="BF529" t="str">
        <f>HYPERLINK("http://dx.doi.org/10.1016/S0198-0149(12)80019-7","http://dx.doi.org/10.1016/S0198-0149(12)80019-7")</f>
        <v>http://dx.doi.org/10.1016/S0198-0149(12)80019-7</v>
      </c>
      <c r="BG529" t="s">
        <v>74</v>
      </c>
      <c r="BH529" t="s">
        <v>74</v>
      </c>
      <c r="BI529">
        <v>33</v>
      </c>
      <c r="BJ529" t="s">
        <v>136</v>
      </c>
      <c r="BK529" t="s">
        <v>97</v>
      </c>
      <c r="BL529" t="s">
        <v>136</v>
      </c>
      <c r="BM529" t="s">
        <v>5596</v>
      </c>
      <c r="BN529" t="s">
        <v>74</v>
      </c>
      <c r="BO529" t="s">
        <v>74</v>
      </c>
      <c r="BP529" t="s">
        <v>74</v>
      </c>
      <c r="BQ529" t="s">
        <v>74</v>
      </c>
      <c r="BR529" t="s">
        <v>100</v>
      </c>
      <c r="BS529" t="s">
        <v>5597</v>
      </c>
      <c r="BT529" t="str">
        <f>HYPERLINK("https%3A%2F%2Fwww.webofscience.com%2Fwos%2Fwoscc%2Ffull-record%2FWOS:A1991GD47900019","View Full Record in Web of Science")</f>
        <v>View Full Record in Web of Science</v>
      </c>
    </row>
    <row r="530" spans="1:72" x14ac:dyDescent="0.15">
      <c r="A530" t="s">
        <v>72</v>
      </c>
      <c r="B530" t="s">
        <v>5598</v>
      </c>
      <c r="C530" t="s">
        <v>74</v>
      </c>
      <c r="D530" t="s">
        <v>74</v>
      </c>
      <c r="E530" t="s">
        <v>74</v>
      </c>
      <c r="F530" t="s">
        <v>5598</v>
      </c>
      <c r="G530" t="s">
        <v>74</v>
      </c>
      <c r="H530" t="s">
        <v>74</v>
      </c>
      <c r="I530" t="s">
        <v>5599</v>
      </c>
      <c r="J530" t="s">
        <v>1048</v>
      </c>
      <c r="K530" t="s">
        <v>74</v>
      </c>
      <c r="L530" t="s">
        <v>74</v>
      </c>
      <c r="M530" t="s">
        <v>77</v>
      </c>
      <c r="N530" t="s">
        <v>78</v>
      </c>
      <c r="O530" t="s">
        <v>74</v>
      </c>
      <c r="P530" t="s">
        <v>74</v>
      </c>
      <c r="Q530" t="s">
        <v>74</v>
      </c>
      <c r="R530" t="s">
        <v>74</v>
      </c>
      <c r="S530" t="s">
        <v>74</v>
      </c>
      <c r="T530" t="s">
        <v>74</v>
      </c>
      <c r="U530" t="s">
        <v>5600</v>
      </c>
      <c r="V530" t="s">
        <v>5601</v>
      </c>
      <c r="W530" t="s">
        <v>5602</v>
      </c>
      <c r="X530" t="s">
        <v>5603</v>
      </c>
      <c r="Y530" t="s">
        <v>5604</v>
      </c>
      <c r="Z530" t="s">
        <v>74</v>
      </c>
      <c r="AA530" t="s">
        <v>74</v>
      </c>
      <c r="AB530" t="s">
        <v>74</v>
      </c>
      <c r="AC530" t="s">
        <v>74</v>
      </c>
      <c r="AD530" t="s">
        <v>74</v>
      </c>
      <c r="AE530" t="s">
        <v>74</v>
      </c>
      <c r="AF530" t="s">
        <v>74</v>
      </c>
      <c r="AG530">
        <v>17</v>
      </c>
      <c r="AH530">
        <v>32</v>
      </c>
      <c r="AI530">
        <v>35</v>
      </c>
      <c r="AJ530">
        <v>0</v>
      </c>
      <c r="AK530">
        <v>5</v>
      </c>
      <c r="AL530" t="s">
        <v>461</v>
      </c>
      <c r="AM530" t="s">
        <v>249</v>
      </c>
      <c r="AN530" t="s">
        <v>735</v>
      </c>
      <c r="AO530" t="s">
        <v>1056</v>
      </c>
      <c r="AP530" t="s">
        <v>74</v>
      </c>
      <c r="AQ530" t="s">
        <v>74</v>
      </c>
      <c r="AR530" t="s">
        <v>1057</v>
      </c>
      <c r="AS530" t="s">
        <v>74</v>
      </c>
      <c r="AT530" t="s">
        <v>74</v>
      </c>
      <c r="AU530">
        <v>1991</v>
      </c>
      <c r="AV530">
        <v>38</v>
      </c>
      <c r="AW530" t="s">
        <v>74</v>
      </c>
      <c r="AX530" t="s">
        <v>74</v>
      </c>
      <c r="AY530">
        <v>1</v>
      </c>
      <c r="AZ530" t="s">
        <v>74</v>
      </c>
      <c r="BA530" t="s">
        <v>74</v>
      </c>
      <c r="BB530" t="s">
        <v>5605</v>
      </c>
      <c r="BC530" t="s">
        <v>5606</v>
      </c>
      <c r="BD530" t="s">
        <v>74</v>
      </c>
      <c r="BE530" t="s">
        <v>5607</v>
      </c>
      <c r="BF530" t="str">
        <f>HYPERLINK("http://dx.doi.org/10.1016/S0198-0149(12)80007-0","http://dx.doi.org/10.1016/S0198-0149(12)80007-0")</f>
        <v>http://dx.doi.org/10.1016/S0198-0149(12)80007-0</v>
      </c>
      <c r="BG530" t="s">
        <v>74</v>
      </c>
      <c r="BH530" t="s">
        <v>74</v>
      </c>
      <c r="BI530">
        <v>26</v>
      </c>
      <c r="BJ530" t="s">
        <v>136</v>
      </c>
      <c r="BK530" t="s">
        <v>97</v>
      </c>
      <c r="BL530" t="s">
        <v>136</v>
      </c>
      <c r="BM530" t="s">
        <v>5596</v>
      </c>
      <c r="BN530" t="s">
        <v>74</v>
      </c>
      <c r="BO530" t="s">
        <v>74</v>
      </c>
      <c r="BP530" t="s">
        <v>74</v>
      </c>
      <c r="BQ530" t="s">
        <v>74</v>
      </c>
      <c r="BR530" t="s">
        <v>100</v>
      </c>
      <c r="BS530" t="s">
        <v>5608</v>
      </c>
      <c r="BT530" t="str">
        <f>HYPERLINK("https%3A%2F%2Fwww.webofscience.com%2Fwos%2Fwoscc%2Ffull-record%2FWOS:A1991GD47900007","View Full Record in Web of Science")</f>
        <v>View Full Record in Web of Science</v>
      </c>
    </row>
    <row r="531" spans="1:72" x14ac:dyDescent="0.15">
      <c r="A531" t="s">
        <v>72</v>
      </c>
      <c r="B531" t="s">
        <v>5609</v>
      </c>
      <c r="C531" t="s">
        <v>74</v>
      </c>
      <c r="D531" t="s">
        <v>74</v>
      </c>
      <c r="E531" t="s">
        <v>74</v>
      </c>
      <c r="F531" t="s">
        <v>5609</v>
      </c>
      <c r="G531" t="s">
        <v>74</v>
      </c>
      <c r="H531" t="s">
        <v>74</v>
      </c>
      <c r="I531" t="s">
        <v>5610</v>
      </c>
      <c r="J531" t="s">
        <v>1048</v>
      </c>
      <c r="K531" t="s">
        <v>74</v>
      </c>
      <c r="L531" t="s">
        <v>74</v>
      </c>
      <c r="M531" t="s">
        <v>77</v>
      </c>
      <c r="N531" t="s">
        <v>78</v>
      </c>
      <c r="O531" t="s">
        <v>74</v>
      </c>
      <c r="P531" t="s">
        <v>74</v>
      </c>
      <c r="Q531" t="s">
        <v>74</v>
      </c>
      <c r="R531" t="s">
        <v>74</v>
      </c>
      <c r="S531" t="s">
        <v>74</v>
      </c>
      <c r="T531" t="s">
        <v>74</v>
      </c>
      <c r="U531" t="s">
        <v>5611</v>
      </c>
      <c r="V531" t="s">
        <v>5612</v>
      </c>
      <c r="W531" t="s">
        <v>74</v>
      </c>
      <c r="X531" t="s">
        <v>74</v>
      </c>
      <c r="Y531" t="s">
        <v>5613</v>
      </c>
      <c r="Z531" t="s">
        <v>74</v>
      </c>
      <c r="AA531" t="s">
        <v>74</v>
      </c>
      <c r="AB531" t="s">
        <v>74</v>
      </c>
      <c r="AC531" t="s">
        <v>74</v>
      </c>
      <c r="AD531" t="s">
        <v>74</v>
      </c>
      <c r="AE531" t="s">
        <v>74</v>
      </c>
      <c r="AF531" t="s">
        <v>74</v>
      </c>
      <c r="AG531">
        <v>13</v>
      </c>
      <c r="AH531">
        <v>65</v>
      </c>
      <c r="AI531">
        <v>73</v>
      </c>
      <c r="AJ531">
        <v>1</v>
      </c>
      <c r="AK531">
        <v>27</v>
      </c>
      <c r="AL531" t="s">
        <v>461</v>
      </c>
      <c r="AM531" t="s">
        <v>249</v>
      </c>
      <c r="AN531" t="s">
        <v>462</v>
      </c>
      <c r="AO531" t="s">
        <v>1056</v>
      </c>
      <c r="AP531" t="s">
        <v>74</v>
      </c>
      <c r="AQ531" t="s">
        <v>74</v>
      </c>
      <c r="AR531" t="s">
        <v>1057</v>
      </c>
      <c r="AS531" t="s">
        <v>74</v>
      </c>
      <c r="AT531" t="s">
        <v>74</v>
      </c>
      <c r="AU531">
        <v>1991</v>
      </c>
      <c r="AV531">
        <v>38</v>
      </c>
      <c r="AW531" t="s">
        <v>74</v>
      </c>
      <c r="AX531" t="s">
        <v>74</v>
      </c>
      <c r="AY531">
        <v>1</v>
      </c>
      <c r="AZ531" t="s">
        <v>74</v>
      </c>
      <c r="BA531" t="s">
        <v>74</v>
      </c>
      <c r="BB531" t="s">
        <v>5614</v>
      </c>
      <c r="BC531" t="s">
        <v>5615</v>
      </c>
      <c r="BD531" t="s">
        <v>74</v>
      </c>
      <c r="BE531" t="s">
        <v>5616</v>
      </c>
      <c r="BF531" t="str">
        <f>HYPERLINK("http://dx.doi.org/10.1016/S0198-0149(12)80013-6","http://dx.doi.org/10.1016/S0198-0149(12)80013-6")</f>
        <v>http://dx.doi.org/10.1016/S0198-0149(12)80013-6</v>
      </c>
      <c r="BG531" t="s">
        <v>74</v>
      </c>
      <c r="BH531" t="s">
        <v>74</v>
      </c>
      <c r="BI531">
        <v>7</v>
      </c>
      <c r="BJ531" t="s">
        <v>136</v>
      </c>
      <c r="BK531" t="s">
        <v>97</v>
      </c>
      <c r="BL531" t="s">
        <v>136</v>
      </c>
      <c r="BM531" t="s">
        <v>5596</v>
      </c>
      <c r="BN531" t="s">
        <v>74</v>
      </c>
      <c r="BO531" t="s">
        <v>74</v>
      </c>
      <c r="BP531" t="s">
        <v>74</v>
      </c>
      <c r="BQ531" t="s">
        <v>74</v>
      </c>
      <c r="BR531" t="s">
        <v>100</v>
      </c>
      <c r="BS531" t="s">
        <v>5617</v>
      </c>
      <c r="BT531" t="str">
        <f>HYPERLINK("https%3A%2F%2Fwww.webofscience.com%2Fwos%2Fwoscc%2Ffull-record%2FWOS:A1991GD47900013","View Full Record in Web of Science")</f>
        <v>View Full Record in Web of Science</v>
      </c>
    </row>
    <row r="532" spans="1:72" x14ac:dyDescent="0.15">
      <c r="A532" t="s">
        <v>72</v>
      </c>
      <c r="B532" t="s">
        <v>5618</v>
      </c>
      <c r="C532" t="s">
        <v>74</v>
      </c>
      <c r="D532" t="s">
        <v>74</v>
      </c>
      <c r="E532" t="s">
        <v>74</v>
      </c>
      <c r="F532" t="s">
        <v>5618</v>
      </c>
      <c r="G532" t="s">
        <v>74</v>
      </c>
      <c r="H532" t="s">
        <v>74</v>
      </c>
      <c r="I532" t="s">
        <v>5619</v>
      </c>
      <c r="J532" t="s">
        <v>1048</v>
      </c>
      <c r="K532" t="s">
        <v>74</v>
      </c>
      <c r="L532" t="s">
        <v>74</v>
      </c>
      <c r="M532" t="s">
        <v>77</v>
      </c>
      <c r="N532" t="s">
        <v>78</v>
      </c>
      <c r="O532" t="s">
        <v>74</v>
      </c>
      <c r="P532" t="s">
        <v>74</v>
      </c>
      <c r="Q532" t="s">
        <v>74</v>
      </c>
      <c r="R532" t="s">
        <v>74</v>
      </c>
      <c r="S532" t="s">
        <v>74</v>
      </c>
      <c r="T532" t="s">
        <v>74</v>
      </c>
      <c r="U532" t="s">
        <v>5620</v>
      </c>
      <c r="V532" t="s">
        <v>5621</v>
      </c>
      <c r="W532" t="s">
        <v>1773</v>
      </c>
      <c r="X532" t="s">
        <v>1774</v>
      </c>
      <c r="Y532" t="s">
        <v>5622</v>
      </c>
      <c r="Z532" t="s">
        <v>74</v>
      </c>
      <c r="AA532" t="s">
        <v>74</v>
      </c>
      <c r="AB532" t="s">
        <v>74</v>
      </c>
      <c r="AC532" t="s">
        <v>74</v>
      </c>
      <c r="AD532" t="s">
        <v>74</v>
      </c>
      <c r="AE532" t="s">
        <v>74</v>
      </c>
      <c r="AF532" t="s">
        <v>74</v>
      </c>
      <c r="AG532">
        <v>37</v>
      </c>
      <c r="AH532">
        <v>107</v>
      </c>
      <c r="AI532">
        <v>109</v>
      </c>
      <c r="AJ532">
        <v>0</v>
      </c>
      <c r="AK532">
        <v>25</v>
      </c>
      <c r="AL532" t="s">
        <v>461</v>
      </c>
      <c r="AM532" t="s">
        <v>249</v>
      </c>
      <c r="AN532" t="s">
        <v>462</v>
      </c>
      <c r="AO532" t="s">
        <v>1056</v>
      </c>
      <c r="AP532" t="s">
        <v>74</v>
      </c>
      <c r="AQ532" t="s">
        <v>74</v>
      </c>
      <c r="AR532" t="s">
        <v>1057</v>
      </c>
      <c r="AS532" t="s">
        <v>74</v>
      </c>
      <c r="AT532" t="s">
        <v>74</v>
      </c>
      <c r="AU532">
        <v>1991</v>
      </c>
      <c r="AV532">
        <v>38</v>
      </c>
      <c r="AW532" t="s">
        <v>74</v>
      </c>
      <c r="AX532" t="s">
        <v>74</v>
      </c>
      <c r="AY532">
        <v>1</v>
      </c>
      <c r="AZ532" t="s">
        <v>74</v>
      </c>
      <c r="BA532" t="s">
        <v>74</v>
      </c>
      <c r="BB532" t="s">
        <v>5623</v>
      </c>
      <c r="BC532" t="s">
        <v>5624</v>
      </c>
      <c r="BD532" t="s">
        <v>74</v>
      </c>
      <c r="BE532" t="s">
        <v>5625</v>
      </c>
      <c r="BF532" t="str">
        <f>HYPERLINK("http://dx.doi.org/10.1016/S0198-0149(12)80022-7","http://dx.doi.org/10.1016/S0198-0149(12)80022-7")</f>
        <v>http://dx.doi.org/10.1016/S0198-0149(12)80022-7</v>
      </c>
      <c r="BG532" t="s">
        <v>74</v>
      </c>
      <c r="BH532" t="s">
        <v>74</v>
      </c>
      <c r="BI532">
        <v>26</v>
      </c>
      <c r="BJ532" t="s">
        <v>136</v>
      </c>
      <c r="BK532" t="s">
        <v>97</v>
      </c>
      <c r="BL532" t="s">
        <v>136</v>
      </c>
      <c r="BM532" t="s">
        <v>5596</v>
      </c>
      <c r="BN532" t="s">
        <v>74</v>
      </c>
      <c r="BO532" t="s">
        <v>172</v>
      </c>
      <c r="BP532" t="s">
        <v>74</v>
      </c>
      <c r="BQ532" t="s">
        <v>74</v>
      </c>
      <c r="BR532" t="s">
        <v>100</v>
      </c>
      <c r="BS532" t="s">
        <v>5626</v>
      </c>
      <c r="BT532" t="str">
        <f>HYPERLINK("https%3A%2F%2Fwww.webofscience.com%2Fwos%2Fwoscc%2Ffull-record%2FWOS:A1991GD47900022","View Full Record in Web of Science")</f>
        <v>View Full Record in Web of Science</v>
      </c>
    </row>
    <row r="533" spans="1:72" x14ac:dyDescent="0.15">
      <c r="A533" t="s">
        <v>72</v>
      </c>
      <c r="B533" t="s">
        <v>5627</v>
      </c>
      <c r="C533" t="s">
        <v>74</v>
      </c>
      <c r="D533" t="s">
        <v>74</v>
      </c>
      <c r="E533" t="s">
        <v>74</v>
      </c>
      <c r="F533" t="s">
        <v>5627</v>
      </c>
      <c r="G533" t="s">
        <v>74</v>
      </c>
      <c r="H533" t="s">
        <v>74</v>
      </c>
      <c r="I533" t="s">
        <v>5628</v>
      </c>
      <c r="J533" t="s">
        <v>5629</v>
      </c>
      <c r="K533" t="s">
        <v>74</v>
      </c>
      <c r="L533" t="s">
        <v>74</v>
      </c>
      <c r="M533" t="s">
        <v>472</v>
      </c>
      <c r="N533" t="s">
        <v>78</v>
      </c>
      <c r="O533" t="s">
        <v>74</v>
      </c>
      <c r="P533" t="s">
        <v>74</v>
      </c>
      <c r="Q533" t="s">
        <v>74</v>
      </c>
      <c r="R533" t="s">
        <v>74</v>
      </c>
      <c r="S533" t="s">
        <v>74</v>
      </c>
      <c r="T533" t="s">
        <v>74</v>
      </c>
      <c r="U533" t="s">
        <v>74</v>
      </c>
      <c r="V533" t="s">
        <v>74</v>
      </c>
      <c r="W533" t="s">
        <v>74</v>
      </c>
      <c r="X533" t="s">
        <v>74</v>
      </c>
      <c r="Y533" t="s">
        <v>5630</v>
      </c>
      <c r="Z533" t="s">
        <v>74</v>
      </c>
      <c r="AA533" t="s">
        <v>5631</v>
      </c>
      <c r="AB533" t="s">
        <v>74</v>
      </c>
      <c r="AC533" t="s">
        <v>74</v>
      </c>
      <c r="AD533" t="s">
        <v>74</v>
      </c>
      <c r="AE533" t="s">
        <v>74</v>
      </c>
      <c r="AF533" t="s">
        <v>74</v>
      </c>
      <c r="AG533">
        <v>6</v>
      </c>
      <c r="AH533">
        <v>0</v>
      </c>
      <c r="AI533">
        <v>0</v>
      </c>
      <c r="AJ533">
        <v>0</v>
      </c>
      <c r="AK533">
        <v>1</v>
      </c>
      <c r="AL533" t="s">
        <v>475</v>
      </c>
      <c r="AM533" t="s">
        <v>476</v>
      </c>
      <c r="AN533" t="s">
        <v>477</v>
      </c>
      <c r="AO533" t="s">
        <v>5632</v>
      </c>
      <c r="AP533" t="s">
        <v>74</v>
      </c>
      <c r="AQ533" t="s">
        <v>74</v>
      </c>
      <c r="AR533" t="s">
        <v>5633</v>
      </c>
      <c r="AS533" t="s">
        <v>74</v>
      </c>
      <c r="AT533" t="s">
        <v>74</v>
      </c>
      <c r="AU533">
        <v>1991</v>
      </c>
      <c r="AV533">
        <v>320</v>
      </c>
      <c r="AW533">
        <v>1</v>
      </c>
      <c r="AX533" t="s">
        <v>74</v>
      </c>
      <c r="AY533" t="s">
        <v>74</v>
      </c>
      <c r="AZ533" t="s">
        <v>74</v>
      </c>
      <c r="BA533" t="s">
        <v>74</v>
      </c>
      <c r="BB533">
        <v>70</v>
      </c>
      <c r="BC533">
        <v>73</v>
      </c>
      <c r="BD533" t="s">
        <v>74</v>
      </c>
      <c r="BE533" t="s">
        <v>74</v>
      </c>
      <c r="BF533" t="s">
        <v>74</v>
      </c>
      <c r="BG533" t="s">
        <v>74</v>
      </c>
      <c r="BH533" t="s">
        <v>74</v>
      </c>
      <c r="BI533">
        <v>4</v>
      </c>
      <c r="BJ533" t="s">
        <v>117</v>
      </c>
      <c r="BK533" t="s">
        <v>97</v>
      </c>
      <c r="BL533" t="s">
        <v>118</v>
      </c>
      <c r="BM533" t="s">
        <v>5634</v>
      </c>
      <c r="BN533" t="s">
        <v>74</v>
      </c>
      <c r="BO533" t="s">
        <v>74</v>
      </c>
      <c r="BP533" t="s">
        <v>74</v>
      </c>
      <c r="BQ533" t="s">
        <v>74</v>
      </c>
      <c r="BR533" t="s">
        <v>100</v>
      </c>
      <c r="BS533" t="s">
        <v>5635</v>
      </c>
      <c r="BT533" t="str">
        <f>HYPERLINK("https%3A%2F%2Fwww.webofscience.com%2Fwos%2Fwoscc%2Ffull-record%2FWOS:A1991GR93100014","View Full Record in Web of Science")</f>
        <v>View Full Record in Web of Science</v>
      </c>
    </row>
    <row r="534" spans="1:72" x14ac:dyDescent="0.15">
      <c r="A534" t="s">
        <v>72</v>
      </c>
      <c r="B534" t="s">
        <v>5636</v>
      </c>
      <c r="C534" t="s">
        <v>74</v>
      </c>
      <c r="D534" t="s">
        <v>74</v>
      </c>
      <c r="E534" t="s">
        <v>74</v>
      </c>
      <c r="F534" t="s">
        <v>5636</v>
      </c>
      <c r="G534" t="s">
        <v>74</v>
      </c>
      <c r="H534" t="s">
        <v>74</v>
      </c>
      <c r="I534" t="s">
        <v>5637</v>
      </c>
      <c r="J534" t="s">
        <v>5629</v>
      </c>
      <c r="K534" t="s">
        <v>74</v>
      </c>
      <c r="L534" t="s">
        <v>74</v>
      </c>
      <c r="M534" t="s">
        <v>472</v>
      </c>
      <c r="N534" t="s">
        <v>78</v>
      </c>
      <c r="O534" t="s">
        <v>74</v>
      </c>
      <c r="P534" t="s">
        <v>74</v>
      </c>
      <c r="Q534" t="s">
        <v>74</v>
      </c>
      <c r="R534" t="s">
        <v>74</v>
      </c>
      <c r="S534" t="s">
        <v>74</v>
      </c>
      <c r="T534" t="s">
        <v>74</v>
      </c>
      <c r="U534" t="s">
        <v>74</v>
      </c>
      <c r="V534" t="s">
        <v>74</v>
      </c>
      <c r="W534" t="s">
        <v>74</v>
      </c>
      <c r="X534" t="s">
        <v>74</v>
      </c>
      <c r="Y534" t="s">
        <v>5638</v>
      </c>
      <c r="Z534" t="s">
        <v>74</v>
      </c>
      <c r="AA534" t="s">
        <v>4592</v>
      </c>
      <c r="AB534" t="s">
        <v>74</v>
      </c>
      <c r="AC534" t="s">
        <v>74</v>
      </c>
      <c r="AD534" t="s">
        <v>74</v>
      </c>
      <c r="AE534" t="s">
        <v>74</v>
      </c>
      <c r="AF534" t="s">
        <v>74</v>
      </c>
      <c r="AG534">
        <v>10</v>
      </c>
      <c r="AH534">
        <v>4</v>
      </c>
      <c r="AI534">
        <v>5</v>
      </c>
      <c r="AJ534">
        <v>0</v>
      </c>
      <c r="AK534">
        <v>0</v>
      </c>
      <c r="AL534" t="s">
        <v>475</v>
      </c>
      <c r="AM534" t="s">
        <v>476</v>
      </c>
      <c r="AN534" t="s">
        <v>477</v>
      </c>
      <c r="AO534" t="s">
        <v>5632</v>
      </c>
      <c r="AP534" t="s">
        <v>74</v>
      </c>
      <c r="AQ534" t="s">
        <v>74</v>
      </c>
      <c r="AR534" t="s">
        <v>5633</v>
      </c>
      <c r="AS534" t="s">
        <v>74</v>
      </c>
      <c r="AT534" t="s">
        <v>74</v>
      </c>
      <c r="AU534">
        <v>1991</v>
      </c>
      <c r="AV534">
        <v>319</v>
      </c>
      <c r="AW534">
        <v>2</v>
      </c>
      <c r="AX534" t="s">
        <v>74</v>
      </c>
      <c r="AY534" t="s">
        <v>74</v>
      </c>
      <c r="AZ534" t="s">
        <v>74</v>
      </c>
      <c r="BA534" t="s">
        <v>74</v>
      </c>
      <c r="BB534">
        <v>435</v>
      </c>
      <c r="BC534">
        <v>437</v>
      </c>
      <c r="BD534" t="s">
        <v>74</v>
      </c>
      <c r="BE534" t="s">
        <v>74</v>
      </c>
      <c r="BF534" t="s">
        <v>74</v>
      </c>
      <c r="BG534" t="s">
        <v>74</v>
      </c>
      <c r="BH534" t="s">
        <v>74</v>
      </c>
      <c r="BI534">
        <v>3</v>
      </c>
      <c r="BJ534" t="s">
        <v>117</v>
      </c>
      <c r="BK534" t="s">
        <v>4595</v>
      </c>
      <c r="BL534" t="s">
        <v>118</v>
      </c>
      <c r="BM534" t="s">
        <v>5639</v>
      </c>
      <c r="BN534" t="s">
        <v>74</v>
      </c>
      <c r="BO534" t="s">
        <v>74</v>
      </c>
      <c r="BP534" t="s">
        <v>74</v>
      </c>
      <c r="BQ534" t="s">
        <v>74</v>
      </c>
      <c r="BR534" t="s">
        <v>100</v>
      </c>
      <c r="BS534" t="s">
        <v>5640</v>
      </c>
      <c r="BT534" t="str">
        <f>HYPERLINK("https%3A%2F%2Fwww.webofscience.com%2Fwos%2Fwoscc%2Ffull-record%2FWOS:A1991GU44600042","View Full Record in Web of Science")</f>
        <v>View Full Record in Web of Science</v>
      </c>
    </row>
    <row r="535" spans="1:72" x14ac:dyDescent="0.15">
      <c r="A535" t="s">
        <v>72</v>
      </c>
      <c r="B535" t="s">
        <v>5641</v>
      </c>
      <c r="C535" t="s">
        <v>74</v>
      </c>
      <c r="D535" t="s">
        <v>74</v>
      </c>
      <c r="E535" t="s">
        <v>74</v>
      </c>
      <c r="F535" t="s">
        <v>5641</v>
      </c>
      <c r="G535" t="s">
        <v>74</v>
      </c>
      <c r="H535" t="s">
        <v>74</v>
      </c>
      <c r="I535" t="s">
        <v>5642</v>
      </c>
      <c r="J535" t="s">
        <v>5629</v>
      </c>
      <c r="K535" t="s">
        <v>74</v>
      </c>
      <c r="L535" t="s">
        <v>74</v>
      </c>
      <c r="M535" t="s">
        <v>472</v>
      </c>
      <c r="N535" t="s">
        <v>78</v>
      </c>
      <c r="O535" t="s">
        <v>74</v>
      </c>
      <c r="P535" t="s">
        <v>74</v>
      </c>
      <c r="Q535" t="s">
        <v>74</v>
      </c>
      <c r="R535" t="s">
        <v>74</v>
      </c>
      <c r="S535" t="s">
        <v>74</v>
      </c>
      <c r="T535" t="s">
        <v>74</v>
      </c>
      <c r="U535" t="s">
        <v>74</v>
      </c>
      <c r="V535" t="s">
        <v>74</v>
      </c>
      <c r="W535" t="s">
        <v>74</v>
      </c>
      <c r="X535" t="s">
        <v>74</v>
      </c>
      <c r="Y535" t="s">
        <v>5643</v>
      </c>
      <c r="Z535" t="s">
        <v>74</v>
      </c>
      <c r="AA535" t="s">
        <v>74</v>
      </c>
      <c r="AB535" t="s">
        <v>74</v>
      </c>
      <c r="AC535" t="s">
        <v>74</v>
      </c>
      <c r="AD535" t="s">
        <v>74</v>
      </c>
      <c r="AE535" t="s">
        <v>74</v>
      </c>
      <c r="AF535" t="s">
        <v>74</v>
      </c>
      <c r="AG535">
        <v>10</v>
      </c>
      <c r="AH535">
        <v>6</v>
      </c>
      <c r="AI535">
        <v>6</v>
      </c>
      <c r="AJ535">
        <v>0</v>
      </c>
      <c r="AK535">
        <v>0</v>
      </c>
      <c r="AL535" t="s">
        <v>475</v>
      </c>
      <c r="AM535" t="s">
        <v>476</v>
      </c>
      <c r="AN535" t="s">
        <v>477</v>
      </c>
      <c r="AO535" t="s">
        <v>5632</v>
      </c>
      <c r="AP535" t="s">
        <v>74</v>
      </c>
      <c r="AQ535" t="s">
        <v>74</v>
      </c>
      <c r="AR535" t="s">
        <v>5633</v>
      </c>
      <c r="AS535" t="s">
        <v>74</v>
      </c>
      <c r="AT535" t="s">
        <v>74</v>
      </c>
      <c r="AU535">
        <v>1991</v>
      </c>
      <c r="AV535">
        <v>319</v>
      </c>
      <c r="AW535">
        <v>5</v>
      </c>
      <c r="AX535" t="s">
        <v>74</v>
      </c>
      <c r="AY535" t="s">
        <v>74</v>
      </c>
      <c r="AZ535" t="s">
        <v>74</v>
      </c>
      <c r="BA535" t="s">
        <v>74</v>
      </c>
      <c r="BB535">
        <v>1110</v>
      </c>
      <c r="BC535">
        <v>1113</v>
      </c>
      <c r="BD535" t="s">
        <v>74</v>
      </c>
      <c r="BE535" t="s">
        <v>74</v>
      </c>
      <c r="BF535" t="s">
        <v>74</v>
      </c>
      <c r="BG535" t="s">
        <v>74</v>
      </c>
      <c r="BH535" t="s">
        <v>74</v>
      </c>
      <c r="BI535">
        <v>4</v>
      </c>
      <c r="BJ535" t="s">
        <v>117</v>
      </c>
      <c r="BK535" t="s">
        <v>97</v>
      </c>
      <c r="BL535" t="s">
        <v>118</v>
      </c>
      <c r="BM535" t="s">
        <v>5644</v>
      </c>
      <c r="BN535" t="s">
        <v>74</v>
      </c>
      <c r="BO535" t="s">
        <v>74</v>
      </c>
      <c r="BP535" t="s">
        <v>74</v>
      </c>
      <c r="BQ535" t="s">
        <v>74</v>
      </c>
      <c r="BR535" t="s">
        <v>100</v>
      </c>
      <c r="BS535" t="s">
        <v>5645</v>
      </c>
      <c r="BT535" t="str">
        <f>HYPERLINK("https%3A%2F%2Fwww.webofscience.com%2Fwos%2Fwoscc%2Ffull-record%2FWOS:A1991GP48400018","View Full Record in Web of Science")</f>
        <v>View Full Record in Web of Science</v>
      </c>
    </row>
    <row r="536" spans="1:72" x14ac:dyDescent="0.15">
      <c r="A536" t="s">
        <v>72</v>
      </c>
      <c r="B536" t="s">
        <v>5646</v>
      </c>
      <c r="C536" t="s">
        <v>74</v>
      </c>
      <c r="D536" t="s">
        <v>74</v>
      </c>
      <c r="E536" t="s">
        <v>74</v>
      </c>
      <c r="F536" t="s">
        <v>5646</v>
      </c>
      <c r="G536" t="s">
        <v>74</v>
      </c>
      <c r="H536" t="s">
        <v>74</v>
      </c>
      <c r="I536" t="s">
        <v>5647</v>
      </c>
      <c r="J536" t="s">
        <v>2183</v>
      </c>
      <c r="K536" t="s">
        <v>74</v>
      </c>
      <c r="L536" t="s">
        <v>74</v>
      </c>
      <c r="M536" t="s">
        <v>77</v>
      </c>
      <c r="N536" t="s">
        <v>78</v>
      </c>
      <c r="O536" t="s">
        <v>74</v>
      </c>
      <c r="P536" t="s">
        <v>74</v>
      </c>
      <c r="Q536" t="s">
        <v>74</v>
      </c>
      <c r="R536" t="s">
        <v>74</v>
      </c>
      <c r="S536" t="s">
        <v>74</v>
      </c>
      <c r="T536" t="s">
        <v>74</v>
      </c>
      <c r="U536" t="s">
        <v>5648</v>
      </c>
      <c r="V536" t="s">
        <v>5649</v>
      </c>
      <c r="W536" t="s">
        <v>5650</v>
      </c>
      <c r="X536" t="s">
        <v>5651</v>
      </c>
      <c r="Y536" t="s">
        <v>5652</v>
      </c>
      <c r="Z536" t="s">
        <v>74</v>
      </c>
      <c r="AA536" t="s">
        <v>5653</v>
      </c>
      <c r="AB536" t="s">
        <v>5654</v>
      </c>
      <c r="AC536" t="s">
        <v>74</v>
      </c>
      <c r="AD536" t="s">
        <v>74</v>
      </c>
      <c r="AE536" t="s">
        <v>74</v>
      </c>
      <c r="AF536" t="s">
        <v>74</v>
      </c>
      <c r="AG536">
        <v>54</v>
      </c>
      <c r="AH536">
        <v>35</v>
      </c>
      <c r="AI536">
        <v>39</v>
      </c>
      <c r="AJ536">
        <v>0</v>
      </c>
      <c r="AK536">
        <v>3</v>
      </c>
      <c r="AL536" t="s">
        <v>715</v>
      </c>
      <c r="AM536" t="s">
        <v>716</v>
      </c>
      <c r="AN536" t="s">
        <v>717</v>
      </c>
      <c r="AO536" t="s">
        <v>2191</v>
      </c>
      <c r="AP536" t="s">
        <v>74</v>
      </c>
      <c r="AQ536" t="s">
        <v>74</v>
      </c>
      <c r="AR536" t="s">
        <v>2192</v>
      </c>
      <c r="AS536" t="s">
        <v>2193</v>
      </c>
      <c r="AT536" t="s">
        <v>4915</v>
      </c>
      <c r="AU536">
        <v>1991</v>
      </c>
      <c r="AV536">
        <v>102</v>
      </c>
      <c r="AW536">
        <v>1</v>
      </c>
      <c r="AX536" t="s">
        <v>74</v>
      </c>
      <c r="AY536" t="s">
        <v>74</v>
      </c>
      <c r="AZ536" t="s">
        <v>74</v>
      </c>
      <c r="BA536" t="s">
        <v>74</v>
      </c>
      <c r="BB536">
        <v>58</v>
      </c>
      <c r="BC536">
        <v>70</v>
      </c>
      <c r="BD536" t="s">
        <v>74</v>
      </c>
      <c r="BE536" t="s">
        <v>5655</v>
      </c>
      <c r="BF536" t="str">
        <f>HYPERLINK("http://dx.doi.org/10.1016/0012-821X(91)90017-C","http://dx.doi.org/10.1016/0012-821X(91)90017-C")</f>
        <v>http://dx.doi.org/10.1016/0012-821X(91)90017-C</v>
      </c>
      <c r="BG536" t="s">
        <v>74</v>
      </c>
      <c r="BH536" t="s">
        <v>74</v>
      </c>
      <c r="BI536">
        <v>13</v>
      </c>
      <c r="BJ536" t="s">
        <v>170</v>
      </c>
      <c r="BK536" t="s">
        <v>97</v>
      </c>
      <c r="BL536" t="s">
        <v>170</v>
      </c>
      <c r="BM536" t="s">
        <v>5656</v>
      </c>
      <c r="BN536" t="s">
        <v>74</v>
      </c>
      <c r="BO536" t="s">
        <v>74</v>
      </c>
      <c r="BP536" t="s">
        <v>74</v>
      </c>
      <c r="BQ536" t="s">
        <v>74</v>
      </c>
      <c r="BR536" t="s">
        <v>100</v>
      </c>
      <c r="BS536" t="s">
        <v>5657</v>
      </c>
      <c r="BT536" t="str">
        <f>HYPERLINK("https%3A%2F%2Fwww.webofscience.com%2Fwos%2Fwoscc%2Ffull-record%2FWOS:A1991EZ54200005","View Full Record in Web of Science")</f>
        <v>View Full Record in Web of Science</v>
      </c>
    </row>
    <row r="537" spans="1:72" x14ac:dyDescent="0.15">
      <c r="A537" t="s">
        <v>72</v>
      </c>
      <c r="B537" t="s">
        <v>5658</v>
      </c>
      <c r="C537" t="s">
        <v>74</v>
      </c>
      <c r="D537" t="s">
        <v>74</v>
      </c>
      <c r="E537" t="s">
        <v>74</v>
      </c>
      <c r="F537" t="s">
        <v>5658</v>
      </c>
      <c r="G537" t="s">
        <v>74</v>
      </c>
      <c r="H537" t="s">
        <v>74</v>
      </c>
      <c r="I537" t="s">
        <v>5659</v>
      </c>
      <c r="J537" t="s">
        <v>5660</v>
      </c>
      <c r="K537" t="s">
        <v>74</v>
      </c>
      <c r="L537" t="s">
        <v>74</v>
      </c>
      <c r="M537" t="s">
        <v>77</v>
      </c>
      <c r="N537" t="s">
        <v>78</v>
      </c>
      <c r="O537" t="s">
        <v>74</v>
      </c>
      <c r="P537" t="s">
        <v>74</v>
      </c>
      <c r="Q537" t="s">
        <v>74</v>
      </c>
      <c r="R537" t="s">
        <v>74</v>
      </c>
      <c r="S537" t="s">
        <v>74</v>
      </c>
      <c r="T537" t="s">
        <v>5661</v>
      </c>
      <c r="U537" t="s">
        <v>5662</v>
      </c>
      <c r="V537" t="s">
        <v>5663</v>
      </c>
      <c r="W537" t="s">
        <v>5664</v>
      </c>
      <c r="X537" t="s">
        <v>74</v>
      </c>
      <c r="Y537" t="s">
        <v>74</v>
      </c>
      <c r="Z537" t="s">
        <v>74</v>
      </c>
      <c r="AA537" t="s">
        <v>74</v>
      </c>
      <c r="AB537" t="s">
        <v>74</v>
      </c>
      <c r="AC537" t="s">
        <v>74</v>
      </c>
      <c r="AD537" t="s">
        <v>74</v>
      </c>
      <c r="AE537" t="s">
        <v>74</v>
      </c>
      <c r="AF537" t="s">
        <v>74</v>
      </c>
      <c r="AG537">
        <v>77</v>
      </c>
      <c r="AH537">
        <v>20</v>
      </c>
      <c r="AI537">
        <v>21</v>
      </c>
      <c r="AJ537">
        <v>0</v>
      </c>
      <c r="AK537">
        <v>6</v>
      </c>
      <c r="AL537" t="s">
        <v>461</v>
      </c>
      <c r="AM537" t="s">
        <v>249</v>
      </c>
      <c r="AN537" t="s">
        <v>735</v>
      </c>
      <c r="AO537" t="s">
        <v>5665</v>
      </c>
      <c r="AP537" t="s">
        <v>5666</v>
      </c>
      <c r="AQ537" t="s">
        <v>74</v>
      </c>
      <c r="AR537" t="s">
        <v>5667</v>
      </c>
      <c r="AS537" t="s">
        <v>5668</v>
      </c>
      <c r="AT537" t="s">
        <v>74</v>
      </c>
      <c r="AU537">
        <v>1991</v>
      </c>
      <c r="AV537">
        <v>26</v>
      </c>
      <c r="AW537">
        <v>5</v>
      </c>
      <c r="AX537" t="s">
        <v>74</v>
      </c>
      <c r="AY537" t="s">
        <v>74</v>
      </c>
      <c r="AZ537" t="s">
        <v>74</v>
      </c>
      <c r="BA537" t="s">
        <v>74</v>
      </c>
      <c r="BB537">
        <v>495</v>
      </c>
      <c r="BC537">
        <v>509</v>
      </c>
      <c r="BD537" t="s">
        <v>74</v>
      </c>
      <c r="BE537" t="s">
        <v>5669</v>
      </c>
      <c r="BF537" t="str">
        <f>HYPERLINK("http://dx.doi.org/10.1016/0531-5565(91)90038-N","http://dx.doi.org/10.1016/0531-5565(91)90038-N")</f>
        <v>http://dx.doi.org/10.1016/0531-5565(91)90038-N</v>
      </c>
      <c r="BG537" t="s">
        <v>74</v>
      </c>
      <c r="BH537" t="s">
        <v>74</v>
      </c>
      <c r="BI537">
        <v>15</v>
      </c>
      <c r="BJ537" t="s">
        <v>5670</v>
      </c>
      <c r="BK537" t="s">
        <v>97</v>
      </c>
      <c r="BL537" t="s">
        <v>5670</v>
      </c>
      <c r="BM537" t="s">
        <v>5671</v>
      </c>
      <c r="BN537">
        <v>1756781</v>
      </c>
      <c r="BO537" t="s">
        <v>74</v>
      </c>
      <c r="BP537" t="s">
        <v>74</v>
      </c>
      <c r="BQ537" t="s">
        <v>74</v>
      </c>
      <c r="BR537" t="s">
        <v>100</v>
      </c>
      <c r="BS537" t="s">
        <v>5672</v>
      </c>
      <c r="BT537" t="str">
        <f>HYPERLINK("https%3A%2F%2Fwww.webofscience.com%2Fwos%2Fwoscc%2Ffull-record%2FWOS:A1991GL10200012","View Full Record in Web of Science")</f>
        <v>View Full Record in Web of Science</v>
      </c>
    </row>
    <row r="538" spans="1:72" x14ac:dyDescent="0.15">
      <c r="A538" t="s">
        <v>72</v>
      </c>
      <c r="B538" t="s">
        <v>5673</v>
      </c>
      <c r="C538" t="s">
        <v>74</v>
      </c>
      <c r="D538" t="s">
        <v>74</v>
      </c>
      <c r="E538" t="s">
        <v>74</v>
      </c>
      <c r="F538" t="s">
        <v>5673</v>
      </c>
      <c r="G538" t="s">
        <v>74</v>
      </c>
      <c r="H538" t="s">
        <v>74</v>
      </c>
      <c r="I538" t="s">
        <v>5674</v>
      </c>
      <c r="J538" t="s">
        <v>5675</v>
      </c>
      <c r="K538" t="s">
        <v>74</v>
      </c>
      <c r="L538" t="s">
        <v>74</v>
      </c>
      <c r="M538" t="s">
        <v>77</v>
      </c>
      <c r="N538" t="s">
        <v>78</v>
      </c>
      <c r="O538" t="s">
        <v>74</v>
      </c>
      <c r="P538" t="s">
        <v>74</v>
      </c>
      <c r="Q538" t="s">
        <v>74</v>
      </c>
      <c r="R538" t="s">
        <v>74</v>
      </c>
      <c r="S538" t="s">
        <v>74</v>
      </c>
      <c r="T538" t="s">
        <v>74</v>
      </c>
      <c r="U538" t="s">
        <v>5676</v>
      </c>
      <c r="V538" t="s">
        <v>5677</v>
      </c>
      <c r="W538" t="s">
        <v>74</v>
      </c>
      <c r="X538" t="s">
        <v>74</v>
      </c>
      <c r="Y538" t="s">
        <v>5678</v>
      </c>
      <c r="Z538" t="s">
        <v>74</v>
      </c>
      <c r="AA538" t="s">
        <v>74</v>
      </c>
      <c r="AB538" t="s">
        <v>74</v>
      </c>
      <c r="AC538" t="s">
        <v>74</v>
      </c>
      <c r="AD538" t="s">
        <v>74</v>
      </c>
      <c r="AE538" t="s">
        <v>74</v>
      </c>
      <c r="AF538" t="s">
        <v>74</v>
      </c>
      <c r="AG538">
        <v>17</v>
      </c>
      <c r="AH538">
        <v>6</v>
      </c>
      <c r="AI538">
        <v>8</v>
      </c>
      <c r="AJ538">
        <v>1</v>
      </c>
      <c r="AK538">
        <v>13</v>
      </c>
      <c r="AL538" t="s">
        <v>5675</v>
      </c>
      <c r="AM538" t="s">
        <v>5679</v>
      </c>
      <c r="AN538" t="s">
        <v>5680</v>
      </c>
      <c r="AO538" t="s">
        <v>5681</v>
      </c>
      <c r="AP538" t="s">
        <v>74</v>
      </c>
      <c r="AQ538" t="s">
        <v>74</v>
      </c>
      <c r="AR538" t="s">
        <v>5682</v>
      </c>
      <c r="AS538" t="s">
        <v>5683</v>
      </c>
      <c r="AT538" t="s">
        <v>74</v>
      </c>
      <c r="AU538">
        <v>1991</v>
      </c>
      <c r="AV538">
        <v>36</v>
      </c>
      <c r="AW538">
        <v>6</v>
      </c>
      <c r="AX538" t="s">
        <v>74</v>
      </c>
      <c r="AY538" t="s">
        <v>74</v>
      </c>
      <c r="AZ538" t="s">
        <v>74</v>
      </c>
      <c r="BA538" t="s">
        <v>74</v>
      </c>
      <c r="BB538">
        <v>557</v>
      </c>
      <c r="BC538">
        <v>560</v>
      </c>
      <c r="BD538" t="s">
        <v>74</v>
      </c>
      <c r="BE538" t="s">
        <v>5684</v>
      </c>
      <c r="BF538" t="str">
        <f>HYPERLINK("http://dx.doi.org/10.1007/BF02884036","http://dx.doi.org/10.1007/BF02884036")</f>
        <v>http://dx.doi.org/10.1007/BF02884036</v>
      </c>
      <c r="BG538" t="s">
        <v>74</v>
      </c>
      <c r="BH538" t="s">
        <v>74</v>
      </c>
      <c r="BI538">
        <v>4</v>
      </c>
      <c r="BJ538" t="s">
        <v>957</v>
      </c>
      <c r="BK538" t="s">
        <v>97</v>
      </c>
      <c r="BL538" t="s">
        <v>957</v>
      </c>
      <c r="BM538" t="s">
        <v>5685</v>
      </c>
      <c r="BN538" t="s">
        <v>74</v>
      </c>
      <c r="BO538" t="s">
        <v>74</v>
      </c>
      <c r="BP538" t="s">
        <v>74</v>
      </c>
      <c r="BQ538" t="s">
        <v>74</v>
      </c>
      <c r="BR538" t="s">
        <v>100</v>
      </c>
      <c r="BS538" t="s">
        <v>5686</v>
      </c>
      <c r="BT538" t="str">
        <f>HYPERLINK("https%3A%2F%2Fwww.webofscience.com%2Fwos%2Fwoscc%2Ffull-record%2FWOS:A1991HL48700008","View Full Record in Web of Science")</f>
        <v>View Full Record in Web of Science</v>
      </c>
    </row>
    <row r="539" spans="1:72" x14ac:dyDescent="0.15">
      <c r="A539" t="s">
        <v>72</v>
      </c>
      <c r="B539" t="s">
        <v>5687</v>
      </c>
      <c r="C539" t="s">
        <v>74</v>
      </c>
      <c r="D539" t="s">
        <v>74</v>
      </c>
      <c r="E539" t="s">
        <v>74</v>
      </c>
      <c r="F539" t="s">
        <v>5687</v>
      </c>
      <c r="G539" t="s">
        <v>74</v>
      </c>
      <c r="H539" t="s">
        <v>74</v>
      </c>
      <c r="I539" t="s">
        <v>5688</v>
      </c>
      <c r="J539" t="s">
        <v>5689</v>
      </c>
      <c r="K539" t="s">
        <v>74</v>
      </c>
      <c r="L539" t="s">
        <v>74</v>
      </c>
      <c r="M539" t="s">
        <v>77</v>
      </c>
      <c r="N539" t="s">
        <v>78</v>
      </c>
      <c r="O539" t="s">
        <v>74</v>
      </c>
      <c r="P539" t="s">
        <v>74</v>
      </c>
      <c r="Q539" t="s">
        <v>74</v>
      </c>
      <c r="R539" t="s">
        <v>74</v>
      </c>
      <c r="S539" t="s">
        <v>74</v>
      </c>
      <c r="T539" t="s">
        <v>74</v>
      </c>
      <c r="U539" t="s">
        <v>74</v>
      </c>
      <c r="V539" t="s">
        <v>5690</v>
      </c>
      <c r="W539" t="s">
        <v>74</v>
      </c>
      <c r="X539" t="s">
        <v>74</v>
      </c>
      <c r="Y539" t="s">
        <v>5691</v>
      </c>
      <c r="Z539" t="s">
        <v>74</v>
      </c>
      <c r="AA539" t="s">
        <v>74</v>
      </c>
      <c r="AB539" t="s">
        <v>74</v>
      </c>
      <c r="AC539" t="s">
        <v>74</v>
      </c>
      <c r="AD539" t="s">
        <v>74</v>
      </c>
      <c r="AE539" t="s">
        <v>74</v>
      </c>
      <c r="AF539" t="s">
        <v>74</v>
      </c>
      <c r="AG539">
        <v>11</v>
      </c>
      <c r="AH539">
        <v>13</v>
      </c>
      <c r="AI539">
        <v>15</v>
      </c>
      <c r="AJ539">
        <v>0</v>
      </c>
      <c r="AK539">
        <v>4</v>
      </c>
      <c r="AL539" t="s">
        <v>2971</v>
      </c>
      <c r="AM539" t="s">
        <v>249</v>
      </c>
      <c r="AN539" t="s">
        <v>2972</v>
      </c>
      <c r="AO539" t="s">
        <v>5692</v>
      </c>
      <c r="AP539" t="s">
        <v>74</v>
      </c>
      <c r="AQ539" t="s">
        <v>74</v>
      </c>
      <c r="AR539" t="s">
        <v>5693</v>
      </c>
      <c r="AS539" t="s">
        <v>5694</v>
      </c>
      <c r="AT539" t="s">
        <v>74</v>
      </c>
      <c r="AU539">
        <v>1991</v>
      </c>
      <c r="AV539">
        <v>40</v>
      </c>
      <c r="AW539">
        <v>2</v>
      </c>
      <c r="AX539" t="s">
        <v>74</v>
      </c>
      <c r="AY539" t="s">
        <v>74</v>
      </c>
      <c r="AZ539" t="s">
        <v>74</v>
      </c>
      <c r="BA539" t="s">
        <v>74</v>
      </c>
      <c r="BB539">
        <v>159</v>
      </c>
      <c r="BC539">
        <v>167</v>
      </c>
      <c r="BD539" t="s">
        <v>74</v>
      </c>
      <c r="BE539" t="s">
        <v>5695</v>
      </c>
      <c r="BF539" t="str">
        <f>HYPERLINK("http://dx.doi.org/10.1016/0308-8146(91)90099-A","http://dx.doi.org/10.1016/0308-8146(91)90099-A")</f>
        <v>http://dx.doi.org/10.1016/0308-8146(91)90099-A</v>
      </c>
      <c r="BG539" t="s">
        <v>74</v>
      </c>
      <c r="BH539" t="s">
        <v>74</v>
      </c>
      <c r="BI539">
        <v>9</v>
      </c>
      <c r="BJ539" t="s">
        <v>5696</v>
      </c>
      <c r="BK539" t="s">
        <v>97</v>
      </c>
      <c r="BL539" t="s">
        <v>5697</v>
      </c>
      <c r="BM539" t="s">
        <v>5698</v>
      </c>
      <c r="BN539" t="s">
        <v>74</v>
      </c>
      <c r="BO539" t="s">
        <v>74</v>
      </c>
      <c r="BP539" t="s">
        <v>74</v>
      </c>
      <c r="BQ539" t="s">
        <v>74</v>
      </c>
      <c r="BR539" t="s">
        <v>100</v>
      </c>
      <c r="BS539" t="s">
        <v>5699</v>
      </c>
      <c r="BT539" t="str">
        <f>HYPERLINK("https%3A%2F%2Fwww.webofscience.com%2Fwos%2Fwoscc%2Ffull-record%2FWOS:A1991FA08100004","View Full Record in Web of Science")</f>
        <v>View Full Record in Web of Science</v>
      </c>
    </row>
    <row r="540" spans="1:72" x14ac:dyDescent="0.15">
      <c r="A540" t="s">
        <v>72</v>
      </c>
      <c r="B540" t="s">
        <v>5700</v>
      </c>
      <c r="C540" t="s">
        <v>74</v>
      </c>
      <c r="D540" t="s">
        <v>74</v>
      </c>
      <c r="E540" t="s">
        <v>74</v>
      </c>
      <c r="F540" t="s">
        <v>5700</v>
      </c>
      <c r="G540" t="s">
        <v>74</v>
      </c>
      <c r="H540" t="s">
        <v>74</v>
      </c>
      <c r="I540" t="s">
        <v>5701</v>
      </c>
      <c r="J540" t="s">
        <v>5702</v>
      </c>
      <c r="K540" t="s">
        <v>74</v>
      </c>
      <c r="L540" t="s">
        <v>74</v>
      </c>
      <c r="M540" t="s">
        <v>77</v>
      </c>
      <c r="N540" t="s">
        <v>78</v>
      </c>
      <c r="O540" t="s">
        <v>74</v>
      </c>
      <c r="P540" t="s">
        <v>74</v>
      </c>
      <c r="Q540" t="s">
        <v>74</v>
      </c>
      <c r="R540" t="s">
        <v>74</v>
      </c>
      <c r="S540" t="s">
        <v>74</v>
      </c>
      <c r="T540" t="s">
        <v>74</v>
      </c>
      <c r="U540" t="s">
        <v>5703</v>
      </c>
      <c r="V540" t="s">
        <v>74</v>
      </c>
      <c r="W540" t="s">
        <v>74</v>
      </c>
      <c r="X540" t="s">
        <v>74</v>
      </c>
      <c r="Y540" t="s">
        <v>5704</v>
      </c>
      <c r="Z540" t="s">
        <v>74</v>
      </c>
      <c r="AA540" t="s">
        <v>74</v>
      </c>
      <c r="AB540" t="s">
        <v>74</v>
      </c>
      <c r="AC540" t="s">
        <v>74</v>
      </c>
      <c r="AD540" t="s">
        <v>74</v>
      </c>
      <c r="AE540" t="s">
        <v>74</v>
      </c>
      <c r="AF540" t="s">
        <v>74</v>
      </c>
      <c r="AG540">
        <v>50</v>
      </c>
      <c r="AH540">
        <v>25</v>
      </c>
      <c r="AI540">
        <v>25</v>
      </c>
      <c r="AJ540">
        <v>0</v>
      </c>
      <c r="AK540">
        <v>13</v>
      </c>
      <c r="AL540" t="s">
        <v>583</v>
      </c>
      <c r="AM540" t="s">
        <v>111</v>
      </c>
      <c r="AN540" t="s">
        <v>584</v>
      </c>
      <c r="AO540" t="s">
        <v>5705</v>
      </c>
      <c r="AP540" t="s">
        <v>74</v>
      </c>
      <c r="AQ540" t="s">
        <v>74</v>
      </c>
      <c r="AR540" t="s">
        <v>5706</v>
      </c>
      <c r="AS540" t="s">
        <v>5707</v>
      </c>
      <c r="AT540" t="s">
        <v>74</v>
      </c>
      <c r="AU540">
        <v>1991</v>
      </c>
      <c r="AV540">
        <v>24</v>
      </c>
      <c r="AW540">
        <v>5</v>
      </c>
      <c r="AX540" t="s">
        <v>74</v>
      </c>
      <c r="AY540" t="s">
        <v>74</v>
      </c>
      <c r="AZ540" t="s">
        <v>74</v>
      </c>
      <c r="BA540" t="s">
        <v>74</v>
      </c>
      <c r="BB540">
        <v>424</v>
      </c>
      <c r="BC540">
        <v>432</v>
      </c>
      <c r="BD540" t="s">
        <v>74</v>
      </c>
      <c r="BE540" t="s">
        <v>74</v>
      </c>
      <c r="BF540" t="s">
        <v>74</v>
      </c>
      <c r="BG540" t="s">
        <v>74</v>
      </c>
      <c r="BH540" t="s">
        <v>74</v>
      </c>
      <c r="BI540">
        <v>9</v>
      </c>
      <c r="BJ540" t="s">
        <v>5708</v>
      </c>
      <c r="BK540" t="s">
        <v>97</v>
      </c>
      <c r="BL540" t="s">
        <v>5708</v>
      </c>
      <c r="BM540" t="s">
        <v>5709</v>
      </c>
      <c r="BN540" t="s">
        <v>74</v>
      </c>
      <c r="BO540" t="s">
        <v>74</v>
      </c>
      <c r="BP540" t="s">
        <v>74</v>
      </c>
      <c r="BQ540" t="s">
        <v>74</v>
      </c>
      <c r="BR540" t="s">
        <v>100</v>
      </c>
      <c r="BS540" t="s">
        <v>5710</v>
      </c>
      <c r="BT540" t="str">
        <f>HYPERLINK("https%3A%2F%2Fwww.webofscience.com%2Fwos%2Fwoscc%2Ffull-record%2FWOS:A1991GU04800009","View Full Record in Web of Science")</f>
        <v>View Full Record in Web of Science</v>
      </c>
    </row>
    <row r="541" spans="1:72" x14ac:dyDescent="0.15">
      <c r="A541" t="s">
        <v>72</v>
      </c>
      <c r="B541" t="s">
        <v>5711</v>
      </c>
      <c r="C541" t="s">
        <v>74</v>
      </c>
      <c r="D541" t="s">
        <v>74</v>
      </c>
      <c r="E541" t="s">
        <v>74</v>
      </c>
      <c r="F541" t="s">
        <v>5711</v>
      </c>
      <c r="G541" t="s">
        <v>74</v>
      </c>
      <c r="H541" t="s">
        <v>74</v>
      </c>
      <c r="I541" t="s">
        <v>5712</v>
      </c>
      <c r="J541" t="s">
        <v>5713</v>
      </c>
      <c r="K541" t="s">
        <v>74</v>
      </c>
      <c r="L541" t="s">
        <v>74</v>
      </c>
      <c r="M541" t="s">
        <v>77</v>
      </c>
      <c r="N541" t="s">
        <v>401</v>
      </c>
      <c r="O541" t="s">
        <v>5714</v>
      </c>
      <c r="P541" t="s">
        <v>5715</v>
      </c>
      <c r="Q541" t="s">
        <v>5716</v>
      </c>
      <c r="R541" t="s">
        <v>74</v>
      </c>
      <c r="S541" t="s">
        <v>5717</v>
      </c>
      <c r="T541" t="s">
        <v>5718</v>
      </c>
      <c r="U541" t="s">
        <v>74</v>
      </c>
      <c r="V541" t="s">
        <v>74</v>
      </c>
      <c r="W541" t="s">
        <v>74</v>
      </c>
      <c r="X541" t="s">
        <v>74</v>
      </c>
      <c r="Y541" t="s">
        <v>5719</v>
      </c>
      <c r="Z541" t="s">
        <v>74</v>
      </c>
      <c r="AA541" t="s">
        <v>74</v>
      </c>
      <c r="AB541" t="s">
        <v>74</v>
      </c>
      <c r="AC541" t="s">
        <v>74</v>
      </c>
      <c r="AD541" t="s">
        <v>74</v>
      </c>
      <c r="AE541" t="s">
        <v>74</v>
      </c>
      <c r="AF541" t="s">
        <v>74</v>
      </c>
      <c r="AG541">
        <v>0</v>
      </c>
      <c r="AH541">
        <v>63</v>
      </c>
      <c r="AI541">
        <v>70</v>
      </c>
      <c r="AJ541">
        <v>0</v>
      </c>
      <c r="AK541">
        <v>10</v>
      </c>
      <c r="AL541" t="s">
        <v>248</v>
      </c>
      <c r="AM541" t="s">
        <v>249</v>
      </c>
      <c r="AN541" t="s">
        <v>250</v>
      </c>
      <c r="AO541" t="s">
        <v>5720</v>
      </c>
      <c r="AP541" t="s">
        <v>74</v>
      </c>
      <c r="AQ541" t="s">
        <v>74</v>
      </c>
      <c r="AR541" t="s">
        <v>5721</v>
      </c>
      <c r="AS541" t="s">
        <v>5722</v>
      </c>
      <c r="AT541" t="s">
        <v>74</v>
      </c>
      <c r="AU541">
        <v>1991</v>
      </c>
      <c r="AV541">
        <v>5</v>
      </c>
      <c r="AW541">
        <v>2</v>
      </c>
      <c r="AX541" t="s">
        <v>74</v>
      </c>
      <c r="AY541" t="s">
        <v>74</v>
      </c>
      <c r="AZ541" t="s">
        <v>74</v>
      </c>
      <c r="BA541" t="s">
        <v>74</v>
      </c>
      <c r="BB541">
        <v>284</v>
      </c>
      <c r="BC541">
        <v>290</v>
      </c>
      <c r="BD541" t="s">
        <v>74</v>
      </c>
      <c r="BE541" t="s">
        <v>5723</v>
      </c>
      <c r="BF541" t="str">
        <f>HYPERLINK("http://dx.doi.org/10.2307/2389266","http://dx.doi.org/10.2307/2389266")</f>
        <v>http://dx.doi.org/10.2307/2389266</v>
      </c>
      <c r="BG541" t="s">
        <v>74</v>
      </c>
      <c r="BH541" t="s">
        <v>74</v>
      </c>
      <c r="BI541">
        <v>7</v>
      </c>
      <c r="BJ541" t="s">
        <v>790</v>
      </c>
      <c r="BK541" t="s">
        <v>417</v>
      </c>
      <c r="BL541" t="s">
        <v>791</v>
      </c>
      <c r="BM541" t="s">
        <v>5724</v>
      </c>
      <c r="BN541" t="s">
        <v>74</v>
      </c>
      <c r="BO541" t="s">
        <v>74</v>
      </c>
      <c r="BP541" t="s">
        <v>74</v>
      </c>
      <c r="BQ541" t="s">
        <v>74</v>
      </c>
      <c r="BR541" t="s">
        <v>100</v>
      </c>
      <c r="BS541" t="s">
        <v>5725</v>
      </c>
      <c r="BT541" t="str">
        <f>HYPERLINK("https%3A%2F%2Fwww.webofscience.com%2Fwos%2Fwoscc%2Ffull-record%2FWOS:A1991FH53200018","View Full Record in Web of Science")</f>
        <v>View Full Record in Web of Science</v>
      </c>
    </row>
    <row r="542" spans="1:72" x14ac:dyDescent="0.15">
      <c r="A542" t="s">
        <v>72</v>
      </c>
      <c r="B542" t="s">
        <v>5726</v>
      </c>
      <c r="C542" t="s">
        <v>74</v>
      </c>
      <c r="D542" t="s">
        <v>74</v>
      </c>
      <c r="E542" t="s">
        <v>74</v>
      </c>
      <c r="F542" t="s">
        <v>5726</v>
      </c>
      <c r="G542" t="s">
        <v>74</v>
      </c>
      <c r="H542" t="s">
        <v>74</v>
      </c>
      <c r="I542" t="s">
        <v>5727</v>
      </c>
      <c r="J542" t="s">
        <v>5713</v>
      </c>
      <c r="K542" t="s">
        <v>74</v>
      </c>
      <c r="L542" t="s">
        <v>74</v>
      </c>
      <c r="M542" t="s">
        <v>77</v>
      </c>
      <c r="N542" t="s">
        <v>78</v>
      </c>
      <c r="O542" t="s">
        <v>74</v>
      </c>
      <c r="P542" t="s">
        <v>74</v>
      </c>
      <c r="Q542" t="s">
        <v>74</v>
      </c>
      <c r="R542" t="s">
        <v>74</v>
      </c>
      <c r="S542" t="s">
        <v>74</v>
      </c>
      <c r="T542" t="s">
        <v>5728</v>
      </c>
      <c r="U542" t="s">
        <v>74</v>
      </c>
      <c r="V542" t="s">
        <v>5729</v>
      </c>
      <c r="W542" t="s">
        <v>74</v>
      </c>
      <c r="X542" t="s">
        <v>74</v>
      </c>
      <c r="Y542" t="s">
        <v>5730</v>
      </c>
      <c r="Z542" t="s">
        <v>74</v>
      </c>
      <c r="AA542" t="s">
        <v>74</v>
      </c>
      <c r="AB542" t="s">
        <v>74</v>
      </c>
      <c r="AC542" t="s">
        <v>74</v>
      </c>
      <c r="AD542" t="s">
        <v>74</v>
      </c>
      <c r="AE542" t="s">
        <v>74</v>
      </c>
      <c r="AF542" t="s">
        <v>74</v>
      </c>
      <c r="AG542">
        <v>0</v>
      </c>
      <c r="AH542">
        <v>115</v>
      </c>
      <c r="AI542">
        <v>120</v>
      </c>
      <c r="AJ542">
        <v>1</v>
      </c>
      <c r="AK542">
        <v>9</v>
      </c>
      <c r="AL542" t="s">
        <v>248</v>
      </c>
      <c r="AM542" t="s">
        <v>249</v>
      </c>
      <c r="AN542" t="s">
        <v>250</v>
      </c>
      <c r="AO542" t="s">
        <v>5720</v>
      </c>
      <c r="AP542" t="s">
        <v>74</v>
      </c>
      <c r="AQ542" t="s">
        <v>74</v>
      </c>
      <c r="AR542" t="s">
        <v>5721</v>
      </c>
      <c r="AS542" t="s">
        <v>5722</v>
      </c>
      <c r="AT542" t="s">
        <v>74</v>
      </c>
      <c r="AU542">
        <v>1991</v>
      </c>
      <c r="AV542">
        <v>5</v>
      </c>
      <c r="AW542">
        <v>6</v>
      </c>
      <c r="AX542" t="s">
        <v>74</v>
      </c>
      <c r="AY542" t="s">
        <v>74</v>
      </c>
      <c r="AZ542" t="s">
        <v>74</v>
      </c>
      <c r="BA542" t="s">
        <v>74</v>
      </c>
      <c r="BB542">
        <v>724</v>
      </c>
      <c r="BC542">
        <v>730</v>
      </c>
      <c r="BD542" t="s">
        <v>74</v>
      </c>
      <c r="BE542" t="s">
        <v>5731</v>
      </c>
      <c r="BF542" t="str">
        <f>HYPERLINK("http://dx.doi.org/10.2307/2389534","http://dx.doi.org/10.2307/2389534")</f>
        <v>http://dx.doi.org/10.2307/2389534</v>
      </c>
      <c r="BG542" t="s">
        <v>74</v>
      </c>
      <c r="BH542" t="s">
        <v>74</v>
      </c>
      <c r="BI542">
        <v>7</v>
      </c>
      <c r="BJ542" t="s">
        <v>790</v>
      </c>
      <c r="BK542" t="s">
        <v>97</v>
      </c>
      <c r="BL542" t="s">
        <v>791</v>
      </c>
      <c r="BM542" t="s">
        <v>5732</v>
      </c>
      <c r="BN542" t="s">
        <v>74</v>
      </c>
      <c r="BO542" t="s">
        <v>74</v>
      </c>
      <c r="BP542" t="s">
        <v>74</v>
      </c>
      <c r="BQ542" t="s">
        <v>74</v>
      </c>
      <c r="BR542" t="s">
        <v>100</v>
      </c>
      <c r="BS542" t="s">
        <v>5733</v>
      </c>
      <c r="BT542" t="str">
        <f>HYPERLINK("https%3A%2F%2Fwww.webofscience.com%2Fwos%2Fwoscc%2Ffull-record%2FWOS:A1991GU30500002","View Full Record in Web of Science")</f>
        <v>View Full Record in Web of Science</v>
      </c>
    </row>
    <row r="543" spans="1:72" x14ac:dyDescent="0.15">
      <c r="A543" t="s">
        <v>72</v>
      </c>
      <c r="B543" t="s">
        <v>5734</v>
      </c>
      <c r="C543" t="s">
        <v>74</v>
      </c>
      <c r="D543" t="s">
        <v>74</v>
      </c>
      <c r="E543" t="s">
        <v>74</v>
      </c>
      <c r="F543" t="s">
        <v>5734</v>
      </c>
      <c r="G543" t="s">
        <v>74</v>
      </c>
      <c r="H543" t="s">
        <v>74</v>
      </c>
      <c r="I543" t="s">
        <v>5735</v>
      </c>
      <c r="J543" t="s">
        <v>5736</v>
      </c>
      <c r="K543" t="s">
        <v>74</v>
      </c>
      <c r="L543" t="s">
        <v>74</v>
      </c>
      <c r="M543" t="s">
        <v>77</v>
      </c>
      <c r="N543" t="s">
        <v>78</v>
      </c>
      <c r="O543" t="s">
        <v>74</v>
      </c>
      <c r="P543" t="s">
        <v>74</v>
      </c>
      <c r="Q543" t="s">
        <v>74</v>
      </c>
      <c r="R543" t="s">
        <v>74</v>
      </c>
      <c r="S543" t="s">
        <v>74</v>
      </c>
      <c r="T543" t="s">
        <v>74</v>
      </c>
      <c r="U543" t="s">
        <v>5737</v>
      </c>
      <c r="V543" t="s">
        <v>5738</v>
      </c>
      <c r="W543" t="s">
        <v>5739</v>
      </c>
      <c r="X543" t="s">
        <v>5740</v>
      </c>
      <c r="Y543" t="s">
        <v>5741</v>
      </c>
      <c r="Z543" t="s">
        <v>74</v>
      </c>
      <c r="AA543" t="s">
        <v>5742</v>
      </c>
      <c r="AB543" t="s">
        <v>74</v>
      </c>
      <c r="AC543" t="s">
        <v>74</v>
      </c>
      <c r="AD543" t="s">
        <v>74</v>
      </c>
      <c r="AE543" t="s">
        <v>74</v>
      </c>
      <c r="AF543" t="s">
        <v>74</v>
      </c>
      <c r="AG543">
        <v>54</v>
      </c>
      <c r="AH543">
        <v>8</v>
      </c>
      <c r="AI543">
        <v>8</v>
      </c>
      <c r="AJ543">
        <v>0</v>
      </c>
      <c r="AK543">
        <v>0</v>
      </c>
      <c r="AL543" t="s">
        <v>5743</v>
      </c>
      <c r="AM543" t="s">
        <v>2427</v>
      </c>
      <c r="AN543" t="s">
        <v>5744</v>
      </c>
      <c r="AO543" t="s">
        <v>5745</v>
      </c>
      <c r="AP543" t="s">
        <v>5746</v>
      </c>
      <c r="AQ543" t="s">
        <v>74</v>
      </c>
      <c r="AR543" t="s">
        <v>5747</v>
      </c>
      <c r="AS543" t="s">
        <v>5748</v>
      </c>
      <c r="AT543" t="s">
        <v>74</v>
      </c>
      <c r="AU543">
        <v>1991</v>
      </c>
      <c r="AV543">
        <v>25</v>
      </c>
      <c r="AW543">
        <v>2</v>
      </c>
      <c r="AX543" t="s">
        <v>74</v>
      </c>
      <c r="AY543" t="s">
        <v>74</v>
      </c>
      <c r="AZ543" t="s">
        <v>74</v>
      </c>
      <c r="BA543" t="s">
        <v>74</v>
      </c>
      <c r="BB543">
        <v>57</v>
      </c>
      <c r="BC543">
        <v>74</v>
      </c>
      <c r="BD543" t="s">
        <v>74</v>
      </c>
      <c r="BE543" t="s">
        <v>5749</v>
      </c>
      <c r="BF543" t="str">
        <f>HYPERLINK("http://dx.doi.org/10.2343/geochemj.25.57","http://dx.doi.org/10.2343/geochemj.25.57")</f>
        <v>http://dx.doi.org/10.2343/geochemj.25.57</v>
      </c>
      <c r="BG543" t="s">
        <v>74</v>
      </c>
      <c r="BH543" t="s">
        <v>74</v>
      </c>
      <c r="BI543">
        <v>18</v>
      </c>
      <c r="BJ543" t="s">
        <v>170</v>
      </c>
      <c r="BK543" t="s">
        <v>97</v>
      </c>
      <c r="BL543" t="s">
        <v>170</v>
      </c>
      <c r="BM543" t="s">
        <v>5750</v>
      </c>
      <c r="BN543" t="s">
        <v>74</v>
      </c>
      <c r="BO543" t="s">
        <v>5751</v>
      </c>
      <c r="BP543" t="s">
        <v>74</v>
      </c>
      <c r="BQ543" t="s">
        <v>74</v>
      </c>
      <c r="BR543" t="s">
        <v>100</v>
      </c>
      <c r="BS543" t="s">
        <v>5752</v>
      </c>
      <c r="BT543" t="str">
        <f>HYPERLINK("https%3A%2F%2Fwww.webofscience.com%2Fwos%2Fwoscc%2Ffull-record%2FWOS:A1991GH36800001","View Full Record in Web of Science")</f>
        <v>View Full Record in Web of Science</v>
      </c>
    </row>
    <row r="544" spans="1:72" x14ac:dyDescent="0.15">
      <c r="A544" t="s">
        <v>72</v>
      </c>
      <c r="B544" t="s">
        <v>5753</v>
      </c>
      <c r="C544" t="s">
        <v>74</v>
      </c>
      <c r="D544" t="s">
        <v>74</v>
      </c>
      <c r="E544" t="s">
        <v>74</v>
      </c>
      <c r="F544" t="s">
        <v>5753</v>
      </c>
      <c r="G544" t="s">
        <v>74</v>
      </c>
      <c r="H544" t="s">
        <v>74</v>
      </c>
      <c r="I544" t="s">
        <v>5754</v>
      </c>
      <c r="J544" t="s">
        <v>457</v>
      </c>
      <c r="K544" t="s">
        <v>74</v>
      </c>
      <c r="L544" t="s">
        <v>74</v>
      </c>
      <c r="M544" t="s">
        <v>77</v>
      </c>
      <c r="N544" t="s">
        <v>401</v>
      </c>
      <c r="O544" t="s">
        <v>5755</v>
      </c>
      <c r="P544" t="s">
        <v>5756</v>
      </c>
      <c r="Q544" t="s">
        <v>5757</v>
      </c>
      <c r="R544" t="s">
        <v>74</v>
      </c>
      <c r="S544" t="s">
        <v>74</v>
      </c>
      <c r="T544" t="s">
        <v>74</v>
      </c>
      <c r="U544" t="s">
        <v>5758</v>
      </c>
      <c r="V544" t="s">
        <v>5759</v>
      </c>
      <c r="W544" t="s">
        <v>5760</v>
      </c>
      <c r="X544" t="s">
        <v>5761</v>
      </c>
      <c r="Y544" t="s">
        <v>5762</v>
      </c>
      <c r="Z544" t="s">
        <v>74</v>
      </c>
      <c r="AA544" t="s">
        <v>74</v>
      </c>
      <c r="AB544" t="s">
        <v>5763</v>
      </c>
      <c r="AC544" t="s">
        <v>74</v>
      </c>
      <c r="AD544" t="s">
        <v>74</v>
      </c>
      <c r="AE544" t="s">
        <v>74</v>
      </c>
      <c r="AF544" t="s">
        <v>74</v>
      </c>
      <c r="AG544">
        <v>130</v>
      </c>
      <c r="AH544">
        <v>32</v>
      </c>
      <c r="AI544">
        <v>37</v>
      </c>
      <c r="AJ544">
        <v>0</v>
      </c>
      <c r="AK544">
        <v>4</v>
      </c>
      <c r="AL544" t="s">
        <v>461</v>
      </c>
      <c r="AM544" t="s">
        <v>249</v>
      </c>
      <c r="AN544" t="s">
        <v>462</v>
      </c>
      <c r="AO544" t="s">
        <v>463</v>
      </c>
      <c r="AP544" t="s">
        <v>74</v>
      </c>
      <c r="AQ544" t="s">
        <v>74</v>
      </c>
      <c r="AR544" t="s">
        <v>464</v>
      </c>
      <c r="AS544" t="s">
        <v>465</v>
      </c>
      <c r="AT544" t="s">
        <v>4915</v>
      </c>
      <c r="AU544">
        <v>1991</v>
      </c>
      <c r="AV544">
        <v>55</v>
      </c>
      <c r="AW544">
        <v>1</v>
      </c>
      <c r="AX544" t="s">
        <v>74</v>
      </c>
      <c r="AY544" t="s">
        <v>74</v>
      </c>
      <c r="AZ544" t="s">
        <v>74</v>
      </c>
      <c r="BA544" t="s">
        <v>74</v>
      </c>
      <c r="BB544">
        <v>3</v>
      </c>
      <c r="BC544">
        <v>18</v>
      </c>
      <c r="BD544" t="s">
        <v>74</v>
      </c>
      <c r="BE544" t="s">
        <v>5764</v>
      </c>
      <c r="BF544" t="str">
        <f>HYPERLINK("http://dx.doi.org/10.1016/0016-7037(91)90395-L","http://dx.doi.org/10.1016/0016-7037(91)90395-L")</f>
        <v>http://dx.doi.org/10.1016/0016-7037(91)90395-L</v>
      </c>
      <c r="BG544" t="s">
        <v>74</v>
      </c>
      <c r="BH544" t="s">
        <v>74</v>
      </c>
      <c r="BI544">
        <v>16</v>
      </c>
      <c r="BJ544" t="s">
        <v>170</v>
      </c>
      <c r="BK544" t="s">
        <v>417</v>
      </c>
      <c r="BL544" t="s">
        <v>170</v>
      </c>
      <c r="BM544" t="s">
        <v>5765</v>
      </c>
      <c r="BN544" t="s">
        <v>74</v>
      </c>
      <c r="BO544" t="s">
        <v>74</v>
      </c>
      <c r="BP544" t="s">
        <v>74</v>
      </c>
      <c r="BQ544" t="s">
        <v>74</v>
      </c>
      <c r="BR544" t="s">
        <v>100</v>
      </c>
      <c r="BS544" t="s">
        <v>5766</v>
      </c>
      <c r="BT544" t="str">
        <f>HYPERLINK("https%3A%2F%2Fwww.webofscience.com%2Fwos%2Fwoscc%2Ffull-record%2FWOS:A1991EV59000001","View Full Record in Web of Science")</f>
        <v>View Full Record in Web of Science</v>
      </c>
    </row>
    <row r="545" spans="1:72" x14ac:dyDescent="0.15">
      <c r="A545" t="s">
        <v>72</v>
      </c>
      <c r="B545" t="s">
        <v>5767</v>
      </c>
      <c r="C545" t="s">
        <v>74</v>
      </c>
      <c r="D545" t="s">
        <v>74</v>
      </c>
      <c r="E545" t="s">
        <v>74</v>
      </c>
      <c r="F545" t="s">
        <v>5767</v>
      </c>
      <c r="G545" t="s">
        <v>74</v>
      </c>
      <c r="H545" t="s">
        <v>74</v>
      </c>
      <c r="I545" t="s">
        <v>5768</v>
      </c>
      <c r="J545" t="s">
        <v>457</v>
      </c>
      <c r="K545" t="s">
        <v>74</v>
      </c>
      <c r="L545" t="s">
        <v>74</v>
      </c>
      <c r="M545" t="s">
        <v>77</v>
      </c>
      <c r="N545" t="s">
        <v>78</v>
      </c>
      <c r="O545" t="s">
        <v>74</v>
      </c>
      <c r="P545" t="s">
        <v>74</v>
      </c>
      <c r="Q545" t="s">
        <v>74</v>
      </c>
      <c r="R545" t="s">
        <v>74</v>
      </c>
      <c r="S545" t="s">
        <v>74</v>
      </c>
      <c r="T545" t="s">
        <v>74</v>
      </c>
      <c r="U545" t="s">
        <v>5769</v>
      </c>
      <c r="V545" t="s">
        <v>5770</v>
      </c>
      <c r="W545" t="s">
        <v>5771</v>
      </c>
      <c r="X545" t="s">
        <v>5772</v>
      </c>
      <c r="Y545" t="s">
        <v>5773</v>
      </c>
      <c r="Z545" t="s">
        <v>74</v>
      </c>
      <c r="AA545" t="s">
        <v>74</v>
      </c>
      <c r="AB545" t="s">
        <v>74</v>
      </c>
      <c r="AC545" t="s">
        <v>74</v>
      </c>
      <c r="AD545" t="s">
        <v>74</v>
      </c>
      <c r="AE545" t="s">
        <v>74</v>
      </c>
      <c r="AF545" t="s">
        <v>74</v>
      </c>
      <c r="AG545">
        <v>49</v>
      </c>
      <c r="AH545">
        <v>32</v>
      </c>
      <c r="AI545">
        <v>32</v>
      </c>
      <c r="AJ545">
        <v>0</v>
      </c>
      <c r="AK545">
        <v>4</v>
      </c>
      <c r="AL545" t="s">
        <v>461</v>
      </c>
      <c r="AM545" t="s">
        <v>249</v>
      </c>
      <c r="AN545" t="s">
        <v>735</v>
      </c>
      <c r="AO545" t="s">
        <v>463</v>
      </c>
      <c r="AP545" t="s">
        <v>1599</v>
      </c>
      <c r="AQ545" t="s">
        <v>74</v>
      </c>
      <c r="AR545" t="s">
        <v>464</v>
      </c>
      <c r="AS545" t="s">
        <v>465</v>
      </c>
      <c r="AT545" t="s">
        <v>4915</v>
      </c>
      <c r="AU545">
        <v>1991</v>
      </c>
      <c r="AV545">
        <v>55</v>
      </c>
      <c r="AW545">
        <v>1</v>
      </c>
      <c r="AX545" t="s">
        <v>74</v>
      </c>
      <c r="AY545" t="s">
        <v>74</v>
      </c>
      <c r="AZ545" t="s">
        <v>74</v>
      </c>
      <c r="BA545" t="s">
        <v>74</v>
      </c>
      <c r="BB545">
        <v>19</v>
      </c>
      <c r="BC545">
        <v>34</v>
      </c>
      <c r="BD545" t="s">
        <v>74</v>
      </c>
      <c r="BE545" t="s">
        <v>5774</v>
      </c>
      <c r="BF545" t="str">
        <f>HYPERLINK("http://dx.doi.org/10.1016/0016-7037(91)90396-M","http://dx.doi.org/10.1016/0016-7037(91)90396-M")</f>
        <v>http://dx.doi.org/10.1016/0016-7037(91)90396-M</v>
      </c>
      <c r="BG545" t="s">
        <v>74</v>
      </c>
      <c r="BH545" t="s">
        <v>74</v>
      </c>
      <c r="BI545">
        <v>16</v>
      </c>
      <c r="BJ545" t="s">
        <v>170</v>
      </c>
      <c r="BK545" t="s">
        <v>97</v>
      </c>
      <c r="BL545" t="s">
        <v>170</v>
      </c>
      <c r="BM545" t="s">
        <v>5765</v>
      </c>
      <c r="BN545" t="s">
        <v>74</v>
      </c>
      <c r="BO545" t="s">
        <v>74</v>
      </c>
      <c r="BP545" t="s">
        <v>74</v>
      </c>
      <c r="BQ545" t="s">
        <v>74</v>
      </c>
      <c r="BR545" t="s">
        <v>100</v>
      </c>
      <c r="BS545" t="s">
        <v>5775</v>
      </c>
      <c r="BT545" t="str">
        <f>HYPERLINK("https%3A%2F%2Fwww.webofscience.com%2Fwos%2Fwoscc%2Ffull-record%2FWOS:A1991EV59000002","View Full Record in Web of Science")</f>
        <v>View Full Record in Web of Science</v>
      </c>
    </row>
    <row r="546" spans="1:72" x14ac:dyDescent="0.15">
      <c r="A546" t="s">
        <v>72</v>
      </c>
      <c r="B546" t="s">
        <v>5776</v>
      </c>
      <c r="C546" t="s">
        <v>74</v>
      </c>
      <c r="D546" t="s">
        <v>74</v>
      </c>
      <c r="E546" t="s">
        <v>74</v>
      </c>
      <c r="F546" t="s">
        <v>5776</v>
      </c>
      <c r="G546" t="s">
        <v>74</v>
      </c>
      <c r="H546" t="s">
        <v>74</v>
      </c>
      <c r="I546" t="s">
        <v>5777</v>
      </c>
      <c r="J546" t="s">
        <v>457</v>
      </c>
      <c r="K546" t="s">
        <v>74</v>
      </c>
      <c r="L546" t="s">
        <v>74</v>
      </c>
      <c r="M546" t="s">
        <v>77</v>
      </c>
      <c r="N546" t="s">
        <v>401</v>
      </c>
      <c r="O546" t="s">
        <v>5755</v>
      </c>
      <c r="P546" t="s">
        <v>5756</v>
      </c>
      <c r="Q546" t="s">
        <v>5757</v>
      </c>
      <c r="R546" t="s">
        <v>74</v>
      </c>
      <c r="S546" t="s">
        <v>74</v>
      </c>
      <c r="T546" t="s">
        <v>74</v>
      </c>
      <c r="U546" t="s">
        <v>5778</v>
      </c>
      <c r="V546" t="s">
        <v>5779</v>
      </c>
      <c r="W546" t="s">
        <v>74</v>
      </c>
      <c r="X546" t="s">
        <v>74</v>
      </c>
      <c r="Y546" t="s">
        <v>2391</v>
      </c>
      <c r="Z546" t="s">
        <v>74</v>
      </c>
      <c r="AA546" t="s">
        <v>74</v>
      </c>
      <c r="AB546" t="s">
        <v>74</v>
      </c>
      <c r="AC546" t="s">
        <v>74</v>
      </c>
      <c r="AD546" t="s">
        <v>74</v>
      </c>
      <c r="AE546" t="s">
        <v>74</v>
      </c>
      <c r="AF546" t="s">
        <v>74</v>
      </c>
      <c r="AG546">
        <v>43</v>
      </c>
      <c r="AH546">
        <v>29</v>
      </c>
      <c r="AI546">
        <v>30</v>
      </c>
      <c r="AJ546">
        <v>0</v>
      </c>
      <c r="AK546">
        <v>1</v>
      </c>
      <c r="AL546" t="s">
        <v>461</v>
      </c>
      <c r="AM546" t="s">
        <v>249</v>
      </c>
      <c r="AN546" t="s">
        <v>462</v>
      </c>
      <c r="AO546" t="s">
        <v>463</v>
      </c>
      <c r="AP546" t="s">
        <v>74</v>
      </c>
      <c r="AQ546" t="s">
        <v>74</v>
      </c>
      <c r="AR546" t="s">
        <v>464</v>
      </c>
      <c r="AS546" t="s">
        <v>465</v>
      </c>
      <c r="AT546" t="s">
        <v>4915</v>
      </c>
      <c r="AU546">
        <v>1991</v>
      </c>
      <c r="AV546">
        <v>55</v>
      </c>
      <c r="AW546">
        <v>1</v>
      </c>
      <c r="AX546" t="s">
        <v>74</v>
      </c>
      <c r="AY546" t="s">
        <v>74</v>
      </c>
      <c r="AZ546" t="s">
        <v>74</v>
      </c>
      <c r="BA546" t="s">
        <v>74</v>
      </c>
      <c r="BB546">
        <v>35</v>
      </c>
      <c r="BC546">
        <v>47</v>
      </c>
      <c r="BD546" t="s">
        <v>74</v>
      </c>
      <c r="BE546" t="s">
        <v>5780</v>
      </c>
      <c r="BF546" t="str">
        <f>HYPERLINK("http://dx.doi.org/10.1016/0016-7037(91)90397-N","http://dx.doi.org/10.1016/0016-7037(91)90397-N")</f>
        <v>http://dx.doi.org/10.1016/0016-7037(91)90397-N</v>
      </c>
      <c r="BG546" t="s">
        <v>74</v>
      </c>
      <c r="BH546" t="s">
        <v>74</v>
      </c>
      <c r="BI546">
        <v>13</v>
      </c>
      <c r="BJ546" t="s">
        <v>170</v>
      </c>
      <c r="BK546" t="s">
        <v>417</v>
      </c>
      <c r="BL546" t="s">
        <v>170</v>
      </c>
      <c r="BM546" t="s">
        <v>5765</v>
      </c>
      <c r="BN546" t="s">
        <v>74</v>
      </c>
      <c r="BO546" t="s">
        <v>74</v>
      </c>
      <c r="BP546" t="s">
        <v>74</v>
      </c>
      <c r="BQ546" t="s">
        <v>74</v>
      </c>
      <c r="BR546" t="s">
        <v>100</v>
      </c>
      <c r="BS546" t="s">
        <v>5781</v>
      </c>
      <c r="BT546" t="str">
        <f>HYPERLINK("https%3A%2F%2Fwww.webofscience.com%2Fwos%2Fwoscc%2Ffull-record%2FWOS:A1991EV59000003","View Full Record in Web of Science")</f>
        <v>View Full Record in Web of Science</v>
      </c>
    </row>
    <row r="547" spans="1:72" x14ac:dyDescent="0.15">
      <c r="A547" t="s">
        <v>72</v>
      </c>
      <c r="B547" t="s">
        <v>5782</v>
      </c>
      <c r="C547" t="s">
        <v>74</v>
      </c>
      <c r="D547" t="s">
        <v>74</v>
      </c>
      <c r="E547" t="s">
        <v>74</v>
      </c>
      <c r="F547" t="s">
        <v>5782</v>
      </c>
      <c r="G547" t="s">
        <v>74</v>
      </c>
      <c r="H547" t="s">
        <v>74</v>
      </c>
      <c r="I547" t="s">
        <v>5783</v>
      </c>
      <c r="J547" t="s">
        <v>457</v>
      </c>
      <c r="K547" t="s">
        <v>74</v>
      </c>
      <c r="L547" t="s">
        <v>74</v>
      </c>
      <c r="M547" t="s">
        <v>77</v>
      </c>
      <c r="N547" t="s">
        <v>401</v>
      </c>
      <c r="O547" t="s">
        <v>5755</v>
      </c>
      <c r="P547" t="s">
        <v>5756</v>
      </c>
      <c r="Q547" t="s">
        <v>5757</v>
      </c>
      <c r="R547" t="s">
        <v>74</v>
      </c>
      <c r="S547" t="s">
        <v>74</v>
      </c>
      <c r="T547" t="s">
        <v>74</v>
      </c>
      <c r="U547" t="s">
        <v>5784</v>
      </c>
      <c r="V547" t="s">
        <v>5785</v>
      </c>
      <c r="W547" t="s">
        <v>74</v>
      </c>
      <c r="X547" t="s">
        <v>74</v>
      </c>
      <c r="Y547" t="s">
        <v>5786</v>
      </c>
      <c r="Z547" t="s">
        <v>74</v>
      </c>
      <c r="AA547" t="s">
        <v>74</v>
      </c>
      <c r="AB547" t="s">
        <v>5787</v>
      </c>
      <c r="AC547" t="s">
        <v>74</v>
      </c>
      <c r="AD547" t="s">
        <v>74</v>
      </c>
      <c r="AE547" t="s">
        <v>74</v>
      </c>
      <c r="AF547" t="s">
        <v>74</v>
      </c>
      <c r="AG547">
        <v>42</v>
      </c>
      <c r="AH547">
        <v>15</v>
      </c>
      <c r="AI547">
        <v>15</v>
      </c>
      <c r="AJ547">
        <v>0</v>
      </c>
      <c r="AK547">
        <v>2</v>
      </c>
      <c r="AL547" t="s">
        <v>461</v>
      </c>
      <c r="AM547" t="s">
        <v>249</v>
      </c>
      <c r="AN547" t="s">
        <v>462</v>
      </c>
      <c r="AO547" t="s">
        <v>463</v>
      </c>
      <c r="AP547" t="s">
        <v>74</v>
      </c>
      <c r="AQ547" t="s">
        <v>74</v>
      </c>
      <c r="AR547" t="s">
        <v>464</v>
      </c>
      <c r="AS547" t="s">
        <v>465</v>
      </c>
      <c r="AT547" t="s">
        <v>4915</v>
      </c>
      <c r="AU547">
        <v>1991</v>
      </c>
      <c r="AV547">
        <v>55</v>
      </c>
      <c r="AW547">
        <v>1</v>
      </c>
      <c r="AX547" t="s">
        <v>74</v>
      </c>
      <c r="AY547" t="s">
        <v>74</v>
      </c>
      <c r="AZ547" t="s">
        <v>74</v>
      </c>
      <c r="BA547" t="s">
        <v>74</v>
      </c>
      <c r="BB547">
        <v>49</v>
      </c>
      <c r="BC547">
        <v>58</v>
      </c>
      <c r="BD547" t="s">
        <v>74</v>
      </c>
      <c r="BE547" t="s">
        <v>5788</v>
      </c>
      <c r="BF547" t="str">
        <f>HYPERLINK("http://dx.doi.org/10.1016/0016-7037(91)90398-O","http://dx.doi.org/10.1016/0016-7037(91)90398-O")</f>
        <v>http://dx.doi.org/10.1016/0016-7037(91)90398-O</v>
      </c>
      <c r="BG547" t="s">
        <v>74</v>
      </c>
      <c r="BH547" t="s">
        <v>74</v>
      </c>
      <c r="BI547">
        <v>10</v>
      </c>
      <c r="BJ547" t="s">
        <v>170</v>
      </c>
      <c r="BK547" t="s">
        <v>417</v>
      </c>
      <c r="BL547" t="s">
        <v>170</v>
      </c>
      <c r="BM547" t="s">
        <v>5765</v>
      </c>
      <c r="BN547" t="s">
        <v>74</v>
      </c>
      <c r="BO547" t="s">
        <v>74</v>
      </c>
      <c r="BP547" t="s">
        <v>74</v>
      </c>
      <c r="BQ547" t="s">
        <v>74</v>
      </c>
      <c r="BR547" t="s">
        <v>100</v>
      </c>
      <c r="BS547" t="s">
        <v>5789</v>
      </c>
      <c r="BT547" t="str">
        <f>HYPERLINK("https%3A%2F%2Fwww.webofscience.com%2Fwos%2Fwoscc%2Ffull-record%2FWOS:A1991EV59000004","View Full Record in Web of Science")</f>
        <v>View Full Record in Web of Science</v>
      </c>
    </row>
    <row r="548" spans="1:72" x14ac:dyDescent="0.15">
      <c r="A548" t="s">
        <v>72</v>
      </c>
      <c r="B548" t="s">
        <v>5790</v>
      </c>
      <c r="C548" t="s">
        <v>74</v>
      </c>
      <c r="D548" t="s">
        <v>74</v>
      </c>
      <c r="E548" t="s">
        <v>74</v>
      </c>
      <c r="F548" t="s">
        <v>5790</v>
      </c>
      <c r="G548" t="s">
        <v>74</v>
      </c>
      <c r="H548" t="s">
        <v>74</v>
      </c>
      <c r="I548" t="s">
        <v>5791</v>
      </c>
      <c r="J548" t="s">
        <v>457</v>
      </c>
      <c r="K548" t="s">
        <v>74</v>
      </c>
      <c r="L548" t="s">
        <v>74</v>
      </c>
      <c r="M548" t="s">
        <v>77</v>
      </c>
      <c r="N548" t="s">
        <v>401</v>
      </c>
      <c r="O548" t="s">
        <v>5755</v>
      </c>
      <c r="P548" t="s">
        <v>5756</v>
      </c>
      <c r="Q548" t="s">
        <v>5757</v>
      </c>
      <c r="R548" t="s">
        <v>74</v>
      </c>
      <c r="S548" t="s">
        <v>74</v>
      </c>
      <c r="T548" t="s">
        <v>74</v>
      </c>
      <c r="U548" t="s">
        <v>5792</v>
      </c>
      <c r="V548" t="s">
        <v>5793</v>
      </c>
      <c r="W548" t="s">
        <v>74</v>
      </c>
      <c r="X548" t="s">
        <v>74</v>
      </c>
      <c r="Y548" t="s">
        <v>5794</v>
      </c>
      <c r="Z548" t="s">
        <v>74</v>
      </c>
      <c r="AA548" t="s">
        <v>74</v>
      </c>
      <c r="AB548" t="s">
        <v>74</v>
      </c>
      <c r="AC548" t="s">
        <v>74</v>
      </c>
      <c r="AD548" t="s">
        <v>74</v>
      </c>
      <c r="AE548" t="s">
        <v>74</v>
      </c>
      <c r="AF548" t="s">
        <v>74</v>
      </c>
      <c r="AG548">
        <v>30</v>
      </c>
      <c r="AH548">
        <v>88</v>
      </c>
      <c r="AI548">
        <v>90</v>
      </c>
      <c r="AJ548">
        <v>0</v>
      </c>
      <c r="AK548">
        <v>2</v>
      </c>
      <c r="AL548" t="s">
        <v>461</v>
      </c>
      <c r="AM548" t="s">
        <v>249</v>
      </c>
      <c r="AN548" t="s">
        <v>462</v>
      </c>
      <c r="AO548" t="s">
        <v>463</v>
      </c>
      <c r="AP548" t="s">
        <v>74</v>
      </c>
      <c r="AQ548" t="s">
        <v>74</v>
      </c>
      <c r="AR548" t="s">
        <v>464</v>
      </c>
      <c r="AS548" t="s">
        <v>465</v>
      </c>
      <c r="AT548" t="s">
        <v>4915</v>
      </c>
      <c r="AU548">
        <v>1991</v>
      </c>
      <c r="AV548">
        <v>55</v>
      </c>
      <c r="AW548">
        <v>1</v>
      </c>
      <c r="AX548" t="s">
        <v>74</v>
      </c>
      <c r="AY548" t="s">
        <v>74</v>
      </c>
      <c r="AZ548" t="s">
        <v>74</v>
      </c>
      <c r="BA548" t="s">
        <v>74</v>
      </c>
      <c r="BB548">
        <v>59</v>
      </c>
      <c r="BC548">
        <v>66</v>
      </c>
      <c r="BD548" t="s">
        <v>74</v>
      </c>
      <c r="BE548" t="s">
        <v>5795</v>
      </c>
      <c r="BF548" t="str">
        <f>HYPERLINK("http://dx.doi.org/10.1016/0016-7037(91)90399-P","http://dx.doi.org/10.1016/0016-7037(91)90399-P")</f>
        <v>http://dx.doi.org/10.1016/0016-7037(91)90399-P</v>
      </c>
      <c r="BG548" t="s">
        <v>74</v>
      </c>
      <c r="BH548" t="s">
        <v>74</v>
      </c>
      <c r="BI548">
        <v>8</v>
      </c>
      <c r="BJ548" t="s">
        <v>170</v>
      </c>
      <c r="BK548" t="s">
        <v>417</v>
      </c>
      <c r="BL548" t="s">
        <v>170</v>
      </c>
      <c r="BM548" t="s">
        <v>5765</v>
      </c>
      <c r="BN548" t="s">
        <v>74</v>
      </c>
      <c r="BO548" t="s">
        <v>74</v>
      </c>
      <c r="BP548" t="s">
        <v>74</v>
      </c>
      <c r="BQ548" t="s">
        <v>74</v>
      </c>
      <c r="BR548" t="s">
        <v>100</v>
      </c>
      <c r="BS548" t="s">
        <v>5796</v>
      </c>
      <c r="BT548" t="str">
        <f>HYPERLINK("https%3A%2F%2Fwww.webofscience.com%2Fwos%2Fwoscc%2Ffull-record%2FWOS:A1991EV59000005","View Full Record in Web of Science")</f>
        <v>View Full Record in Web of Science</v>
      </c>
    </row>
    <row r="549" spans="1:72" x14ac:dyDescent="0.15">
      <c r="A549" t="s">
        <v>72</v>
      </c>
      <c r="B549" t="s">
        <v>5797</v>
      </c>
      <c r="C549" t="s">
        <v>74</v>
      </c>
      <c r="D549" t="s">
        <v>74</v>
      </c>
      <c r="E549" t="s">
        <v>74</v>
      </c>
      <c r="F549" t="s">
        <v>5797</v>
      </c>
      <c r="G549" t="s">
        <v>74</v>
      </c>
      <c r="H549" t="s">
        <v>74</v>
      </c>
      <c r="I549" t="s">
        <v>5798</v>
      </c>
      <c r="J549" t="s">
        <v>457</v>
      </c>
      <c r="K549" t="s">
        <v>74</v>
      </c>
      <c r="L549" t="s">
        <v>74</v>
      </c>
      <c r="M549" t="s">
        <v>77</v>
      </c>
      <c r="N549" t="s">
        <v>401</v>
      </c>
      <c r="O549" t="s">
        <v>5755</v>
      </c>
      <c r="P549" t="s">
        <v>5756</v>
      </c>
      <c r="Q549" t="s">
        <v>5757</v>
      </c>
      <c r="R549" t="s">
        <v>74</v>
      </c>
      <c r="S549" t="s">
        <v>74</v>
      </c>
      <c r="T549" t="s">
        <v>74</v>
      </c>
      <c r="U549" t="s">
        <v>5799</v>
      </c>
      <c r="V549" t="s">
        <v>5800</v>
      </c>
      <c r="W549" t="s">
        <v>5801</v>
      </c>
      <c r="X549" t="s">
        <v>5802</v>
      </c>
      <c r="Y549" t="s">
        <v>74</v>
      </c>
      <c r="Z549" t="s">
        <v>74</v>
      </c>
      <c r="AA549" t="s">
        <v>74</v>
      </c>
      <c r="AB549" t="s">
        <v>74</v>
      </c>
      <c r="AC549" t="s">
        <v>74</v>
      </c>
      <c r="AD549" t="s">
        <v>74</v>
      </c>
      <c r="AE549" t="s">
        <v>74</v>
      </c>
      <c r="AF549" t="s">
        <v>74</v>
      </c>
      <c r="AG549">
        <v>60</v>
      </c>
      <c r="AH549">
        <v>86</v>
      </c>
      <c r="AI549">
        <v>94</v>
      </c>
      <c r="AJ549">
        <v>0</v>
      </c>
      <c r="AK549">
        <v>13</v>
      </c>
      <c r="AL549" t="s">
        <v>461</v>
      </c>
      <c r="AM549" t="s">
        <v>249</v>
      </c>
      <c r="AN549" t="s">
        <v>462</v>
      </c>
      <c r="AO549" t="s">
        <v>463</v>
      </c>
      <c r="AP549" t="s">
        <v>74</v>
      </c>
      <c r="AQ549" t="s">
        <v>74</v>
      </c>
      <c r="AR549" t="s">
        <v>464</v>
      </c>
      <c r="AS549" t="s">
        <v>465</v>
      </c>
      <c r="AT549" t="s">
        <v>4915</v>
      </c>
      <c r="AU549">
        <v>1991</v>
      </c>
      <c r="AV549">
        <v>55</v>
      </c>
      <c r="AW549">
        <v>1</v>
      </c>
      <c r="AX549" t="s">
        <v>74</v>
      </c>
      <c r="AY549" t="s">
        <v>74</v>
      </c>
      <c r="AZ549" t="s">
        <v>74</v>
      </c>
      <c r="BA549" t="s">
        <v>74</v>
      </c>
      <c r="BB549">
        <v>67</v>
      </c>
      <c r="BC549">
        <v>76</v>
      </c>
      <c r="BD549" t="s">
        <v>74</v>
      </c>
      <c r="BE549" t="s">
        <v>5803</v>
      </c>
      <c r="BF549" t="str">
        <f>HYPERLINK("http://dx.doi.org/10.1016/0016-7037(91)90400-Y","http://dx.doi.org/10.1016/0016-7037(91)90400-Y")</f>
        <v>http://dx.doi.org/10.1016/0016-7037(91)90400-Y</v>
      </c>
      <c r="BG549" t="s">
        <v>74</v>
      </c>
      <c r="BH549" t="s">
        <v>74</v>
      </c>
      <c r="BI549">
        <v>10</v>
      </c>
      <c r="BJ549" t="s">
        <v>170</v>
      </c>
      <c r="BK549" t="s">
        <v>417</v>
      </c>
      <c r="BL549" t="s">
        <v>170</v>
      </c>
      <c r="BM549" t="s">
        <v>5765</v>
      </c>
      <c r="BN549" t="s">
        <v>74</v>
      </c>
      <c r="BO549" t="s">
        <v>74</v>
      </c>
      <c r="BP549" t="s">
        <v>74</v>
      </c>
      <c r="BQ549" t="s">
        <v>74</v>
      </c>
      <c r="BR549" t="s">
        <v>100</v>
      </c>
      <c r="BS549" t="s">
        <v>5804</v>
      </c>
      <c r="BT549" t="str">
        <f>HYPERLINK("https%3A%2F%2Fwww.webofscience.com%2Fwos%2Fwoscc%2Ffull-record%2FWOS:A1991EV59000006","View Full Record in Web of Science")</f>
        <v>View Full Record in Web of Science</v>
      </c>
    </row>
    <row r="550" spans="1:72" x14ac:dyDescent="0.15">
      <c r="A550" t="s">
        <v>72</v>
      </c>
      <c r="B550" t="s">
        <v>5805</v>
      </c>
      <c r="C550" t="s">
        <v>74</v>
      </c>
      <c r="D550" t="s">
        <v>74</v>
      </c>
      <c r="E550" t="s">
        <v>74</v>
      </c>
      <c r="F550" t="s">
        <v>5805</v>
      </c>
      <c r="G550" t="s">
        <v>74</v>
      </c>
      <c r="H550" t="s">
        <v>74</v>
      </c>
      <c r="I550" t="s">
        <v>5806</v>
      </c>
      <c r="J550" t="s">
        <v>457</v>
      </c>
      <c r="K550" t="s">
        <v>74</v>
      </c>
      <c r="L550" t="s">
        <v>74</v>
      </c>
      <c r="M550" t="s">
        <v>77</v>
      </c>
      <c r="N550" t="s">
        <v>401</v>
      </c>
      <c r="O550" t="s">
        <v>5755</v>
      </c>
      <c r="P550" t="s">
        <v>5756</v>
      </c>
      <c r="Q550" t="s">
        <v>5757</v>
      </c>
      <c r="R550" t="s">
        <v>74</v>
      </c>
      <c r="S550" t="s">
        <v>74</v>
      </c>
      <c r="T550" t="s">
        <v>74</v>
      </c>
      <c r="U550" t="s">
        <v>5807</v>
      </c>
      <c r="V550" t="s">
        <v>5808</v>
      </c>
      <c r="W550" t="s">
        <v>5809</v>
      </c>
      <c r="X550" t="s">
        <v>5810</v>
      </c>
      <c r="Y550" t="s">
        <v>5811</v>
      </c>
      <c r="Z550" t="s">
        <v>74</v>
      </c>
      <c r="AA550" t="s">
        <v>5812</v>
      </c>
      <c r="AB550" t="s">
        <v>74</v>
      </c>
      <c r="AC550" t="s">
        <v>74</v>
      </c>
      <c r="AD550" t="s">
        <v>74</v>
      </c>
      <c r="AE550" t="s">
        <v>74</v>
      </c>
      <c r="AF550" t="s">
        <v>74</v>
      </c>
      <c r="AG550">
        <v>50</v>
      </c>
      <c r="AH550">
        <v>95</v>
      </c>
      <c r="AI550">
        <v>102</v>
      </c>
      <c r="AJ550">
        <v>0</v>
      </c>
      <c r="AK550">
        <v>7</v>
      </c>
      <c r="AL550" t="s">
        <v>461</v>
      </c>
      <c r="AM550" t="s">
        <v>249</v>
      </c>
      <c r="AN550" t="s">
        <v>462</v>
      </c>
      <c r="AO550" t="s">
        <v>463</v>
      </c>
      <c r="AP550" t="s">
        <v>74</v>
      </c>
      <c r="AQ550" t="s">
        <v>74</v>
      </c>
      <c r="AR550" t="s">
        <v>464</v>
      </c>
      <c r="AS550" t="s">
        <v>465</v>
      </c>
      <c r="AT550" t="s">
        <v>4915</v>
      </c>
      <c r="AU550">
        <v>1991</v>
      </c>
      <c r="AV550">
        <v>55</v>
      </c>
      <c r="AW550">
        <v>1</v>
      </c>
      <c r="AX550" t="s">
        <v>74</v>
      </c>
      <c r="AY550" t="s">
        <v>74</v>
      </c>
      <c r="AZ550" t="s">
        <v>74</v>
      </c>
      <c r="BA550" t="s">
        <v>74</v>
      </c>
      <c r="BB550">
        <v>77</v>
      </c>
      <c r="BC550">
        <v>87</v>
      </c>
      <c r="BD550" t="s">
        <v>74</v>
      </c>
      <c r="BE550" t="s">
        <v>5813</v>
      </c>
      <c r="BF550" t="str">
        <f>HYPERLINK("http://dx.doi.org/10.1016/0016-7037(91)90401-P","http://dx.doi.org/10.1016/0016-7037(91)90401-P")</f>
        <v>http://dx.doi.org/10.1016/0016-7037(91)90401-P</v>
      </c>
      <c r="BG550" t="s">
        <v>74</v>
      </c>
      <c r="BH550" t="s">
        <v>74</v>
      </c>
      <c r="BI550">
        <v>11</v>
      </c>
      <c r="BJ550" t="s">
        <v>170</v>
      </c>
      <c r="BK550" t="s">
        <v>417</v>
      </c>
      <c r="BL550" t="s">
        <v>170</v>
      </c>
      <c r="BM550" t="s">
        <v>5765</v>
      </c>
      <c r="BN550" t="s">
        <v>74</v>
      </c>
      <c r="BO550" t="s">
        <v>74</v>
      </c>
      <c r="BP550" t="s">
        <v>74</v>
      </c>
      <c r="BQ550" t="s">
        <v>74</v>
      </c>
      <c r="BR550" t="s">
        <v>100</v>
      </c>
      <c r="BS550" t="s">
        <v>5814</v>
      </c>
      <c r="BT550" t="str">
        <f>HYPERLINK("https%3A%2F%2Fwww.webofscience.com%2Fwos%2Fwoscc%2Ffull-record%2FWOS:A1991EV59000007","View Full Record in Web of Science")</f>
        <v>View Full Record in Web of Science</v>
      </c>
    </row>
    <row r="551" spans="1:72" x14ac:dyDescent="0.15">
      <c r="A551" t="s">
        <v>72</v>
      </c>
      <c r="B551" t="s">
        <v>2378</v>
      </c>
      <c r="C551" t="s">
        <v>74</v>
      </c>
      <c r="D551" t="s">
        <v>74</v>
      </c>
      <c r="E551" t="s">
        <v>74</v>
      </c>
      <c r="F551" t="s">
        <v>2378</v>
      </c>
      <c r="G551" t="s">
        <v>74</v>
      </c>
      <c r="H551" t="s">
        <v>74</v>
      </c>
      <c r="I551" t="s">
        <v>5815</v>
      </c>
      <c r="J551" t="s">
        <v>457</v>
      </c>
      <c r="K551" t="s">
        <v>74</v>
      </c>
      <c r="L551" t="s">
        <v>74</v>
      </c>
      <c r="M551" t="s">
        <v>77</v>
      </c>
      <c r="N551" t="s">
        <v>401</v>
      </c>
      <c r="O551" t="s">
        <v>5755</v>
      </c>
      <c r="P551" t="s">
        <v>5756</v>
      </c>
      <c r="Q551" t="s">
        <v>5757</v>
      </c>
      <c r="R551" t="s">
        <v>74</v>
      </c>
      <c r="S551" t="s">
        <v>74</v>
      </c>
      <c r="T551" t="s">
        <v>74</v>
      </c>
      <c r="U551" t="s">
        <v>5816</v>
      </c>
      <c r="V551" t="s">
        <v>5817</v>
      </c>
      <c r="W551" t="s">
        <v>74</v>
      </c>
      <c r="X551" t="s">
        <v>74</v>
      </c>
      <c r="Y551" t="s">
        <v>5818</v>
      </c>
      <c r="Z551" t="s">
        <v>74</v>
      </c>
      <c r="AA551" t="s">
        <v>74</v>
      </c>
      <c r="AB551" t="s">
        <v>74</v>
      </c>
      <c r="AC551" t="s">
        <v>74</v>
      </c>
      <c r="AD551" t="s">
        <v>74</v>
      </c>
      <c r="AE551" t="s">
        <v>74</v>
      </c>
      <c r="AF551" t="s">
        <v>74</v>
      </c>
      <c r="AG551">
        <v>43</v>
      </c>
      <c r="AH551">
        <v>17</v>
      </c>
      <c r="AI551">
        <v>17</v>
      </c>
      <c r="AJ551">
        <v>1</v>
      </c>
      <c r="AK551">
        <v>4</v>
      </c>
      <c r="AL551" t="s">
        <v>461</v>
      </c>
      <c r="AM551" t="s">
        <v>249</v>
      </c>
      <c r="AN551" t="s">
        <v>462</v>
      </c>
      <c r="AO551" t="s">
        <v>463</v>
      </c>
      <c r="AP551" t="s">
        <v>74</v>
      </c>
      <c r="AQ551" t="s">
        <v>74</v>
      </c>
      <c r="AR551" t="s">
        <v>464</v>
      </c>
      <c r="AS551" t="s">
        <v>465</v>
      </c>
      <c r="AT551" t="s">
        <v>4915</v>
      </c>
      <c r="AU551">
        <v>1991</v>
      </c>
      <c r="AV551">
        <v>55</v>
      </c>
      <c r="AW551">
        <v>1</v>
      </c>
      <c r="AX551" t="s">
        <v>74</v>
      </c>
      <c r="AY551" t="s">
        <v>74</v>
      </c>
      <c r="AZ551" t="s">
        <v>74</v>
      </c>
      <c r="BA551" t="s">
        <v>74</v>
      </c>
      <c r="BB551">
        <v>89</v>
      </c>
      <c r="BC551">
        <v>98</v>
      </c>
      <c r="BD551" t="s">
        <v>74</v>
      </c>
      <c r="BE551" t="s">
        <v>5819</v>
      </c>
      <c r="BF551" t="str">
        <f>HYPERLINK("http://dx.doi.org/10.1016/0016-7037(91)90402-Q","http://dx.doi.org/10.1016/0016-7037(91)90402-Q")</f>
        <v>http://dx.doi.org/10.1016/0016-7037(91)90402-Q</v>
      </c>
      <c r="BG551" t="s">
        <v>74</v>
      </c>
      <c r="BH551" t="s">
        <v>74</v>
      </c>
      <c r="BI551">
        <v>10</v>
      </c>
      <c r="BJ551" t="s">
        <v>170</v>
      </c>
      <c r="BK551" t="s">
        <v>417</v>
      </c>
      <c r="BL551" t="s">
        <v>170</v>
      </c>
      <c r="BM551" t="s">
        <v>5765</v>
      </c>
      <c r="BN551" t="s">
        <v>74</v>
      </c>
      <c r="BO551" t="s">
        <v>74</v>
      </c>
      <c r="BP551" t="s">
        <v>74</v>
      </c>
      <c r="BQ551" t="s">
        <v>74</v>
      </c>
      <c r="BR551" t="s">
        <v>100</v>
      </c>
      <c r="BS551" t="s">
        <v>5820</v>
      </c>
      <c r="BT551" t="str">
        <f>HYPERLINK("https%3A%2F%2Fwww.webofscience.com%2Fwos%2Fwoscc%2Ffull-record%2FWOS:A1991EV59000008","View Full Record in Web of Science")</f>
        <v>View Full Record in Web of Science</v>
      </c>
    </row>
    <row r="552" spans="1:72" x14ac:dyDescent="0.15">
      <c r="A552" t="s">
        <v>72</v>
      </c>
      <c r="B552" t="s">
        <v>5821</v>
      </c>
      <c r="C552" t="s">
        <v>74</v>
      </c>
      <c r="D552" t="s">
        <v>74</v>
      </c>
      <c r="E552" t="s">
        <v>74</v>
      </c>
      <c r="F552" t="s">
        <v>5821</v>
      </c>
      <c r="G552" t="s">
        <v>74</v>
      </c>
      <c r="H552" t="s">
        <v>74</v>
      </c>
      <c r="I552" t="s">
        <v>5822</v>
      </c>
      <c r="J552" t="s">
        <v>457</v>
      </c>
      <c r="K552" t="s">
        <v>74</v>
      </c>
      <c r="L552" t="s">
        <v>74</v>
      </c>
      <c r="M552" t="s">
        <v>77</v>
      </c>
      <c r="N552" t="s">
        <v>401</v>
      </c>
      <c r="O552" t="s">
        <v>5755</v>
      </c>
      <c r="P552" t="s">
        <v>5756</v>
      </c>
      <c r="Q552" t="s">
        <v>5757</v>
      </c>
      <c r="R552" t="s">
        <v>74</v>
      </c>
      <c r="S552" t="s">
        <v>74</v>
      </c>
      <c r="T552" t="s">
        <v>74</v>
      </c>
      <c r="U552" t="s">
        <v>74</v>
      </c>
      <c r="V552" t="s">
        <v>5823</v>
      </c>
      <c r="W552" t="s">
        <v>74</v>
      </c>
      <c r="X552" t="s">
        <v>74</v>
      </c>
      <c r="Y552" t="s">
        <v>5824</v>
      </c>
      <c r="Z552" t="s">
        <v>74</v>
      </c>
      <c r="AA552" t="s">
        <v>74</v>
      </c>
      <c r="AB552" t="s">
        <v>74</v>
      </c>
      <c r="AC552" t="s">
        <v>74</v>
      </c>
      <c r="AD552" t="s">
        <v>74</v>
      </c>
      <c r="AE552" t="s">
        <v>74</v>
      </c>
      <c r="AF552" t="s">
        <v>74</v>
      </c>
      <c r="AG552">
        <v>13</v>
      </c>
      <c r="AH552">
        <v>20</v>
      </c>
      <c r="AI552">
        <v>20</v>
      </c>
      <c r="AJ552">
        <v>0</v>
      </c>
      <c r="AK552">
        <v>3</v>
      </c>
      <c r="AL552" t="s">
        <v>461</v>
      </c>
      <c r="AM552" t="s">
        <v>249</v>
      </c>
      <c r="AN552" t="s">
        <v>462</v>
      </c>
      <c r="AO552" t="s">
        <v>463</v>
      </c>
      <c r="AP552" t="s">
        <v>74</v>
      </c>
      <c r="AQ552" t="s">
        <v>74</v>
      </c>
      <c r="AR552" t="s">
        <v>464</v>
      </c>
      <c r="AS552" t="s">
        <v>465</v>
      </c>
      <c r="AT552" t="s">
        <v>4915</v>
      </c>
      <c r="AU552">
        <v>1991</v>
      </c>
      <c r="AV552">
        <v>55</v>
      </c>
      <c r="AW552">
        <v>1</v>
      </c>
      <c r="AX552" t="s">
        <v>74</v>
      </c>
      <c r="AY552" t="s">
        <v>74</v>
      </c>
      <c r="AZ552" t="s">
        <v>74</v>
      </c>
      <c r="BA552" t="s">
        <v>74</v>
      </c>
      <c r="BB552">
        <v>99</v>
      </c>
      <c r="BC552">
        <v>104</v>
      </c>
      <c r="BD552" t="s">
        <v>74</v>
      </c>
      <c r="BE552" t="s">
        <v>5825</v>
      </c>
      <c r="BF552" t="str">
        <f>HYPERLINK("http://dx.doi.org/10.1016/0016-7037(91)90403-R","http://dx.doi.org/10.1016/0016-7037(91)90403-R")</f>
        <v>http://dx.doi.org/10.1016/0016-7037(91)90403-R</v>
      </c>
      <c r="BG552" t="s">
        <v>74</v>
      </c>
      <c r="BH552" t="s">
        <v>74</v>
      </c>
      <c r="BI552">
        <v>6</v>
      </c>
      <c r="BJ552" t="s">
        <v>170</v>
      </c>
      <c r="BK552" t="s">
        <v>417</v>
      </c>
      <c r="BL552" t="s">
        <v>170</v>
      </c>
      <c r="BM552" t="s">
        <v>5765</v>
      </c>
      <c r="BN552" t="s">
        <v>74</v>
      </c>
      <c r="BO552" t="s">
        <v>74</v>
      </c>
      <c r="BP552" t="s">
        <v>74</v>
      </c>
      <c r="BQ552" t="s">
        <v>74</v>
      </c>
      <c r="BR552" t="s">
        <v>100</v>
      </c>
      <c r="BS552" t="s">
        <v>5826</v>
      </c>
      <c r="BT552" t="str">
        <f>HYPERLINK("https%3A%2F%2Fwww.webofscience.com%2Fwos%2Fwoscc%2Ffull-record%2FWOS:A1991EV59000009","View Full Record in Web of Science")</f>
        <v>View Full Record in Web of Science</v>
      </c>
    </row>
    <row r="553" spans="1:72" x14ac:dyDescent="0.15">
      <c r="A553" t="s">
        <v>72</v>
      </c>
      <c r="B553" t="s">
        <v>5827</v>
      </c>
      <c r="C553" t="s">
        <v>74</v>
      </c>
      <c r="D553" t="s">
        <v>74</v>
      </c>
      <c r="E553" t="s">
        <v>74</v>
      </c>
      <c r="F553" t="s">
        <v>5827</v>
      </c>
      <c r="G553" t="s">
        <v>74</v>
      </c>
      <c r="H553" t="s">
        <v>74</v>
      </c>
      <c r="I553" t="s">
        <v>5828</v>
      </c>
      <c r="J553" t="s">
        <v>457</v>
      </c>
      <c r="K553" t="s">
        <v>74</v>
      </c>
      <c r="L553" t="s">
        <v>74</v>
      </c>
      <c r="M553" t="s">
        <v>77</v>
      </c>
      <c r="N553" t="s">
        <v>401</v>
      </c>
      <c r="O553" t="s">
        <v>5755</v>
      </c>
      <c r="P553" t="s">
        <v>5756</v>
      </c>
      <c r="Q553" t="s">
        <v>5757</v>
      </c>
      <c r="R553" t="s">
        <v>74</v>
      </c>
      <c r="S553" t="s">
        <v>74</v>
      </c>
      <c r="T553" t="s">
        <v>74</v>
      </c>
      <c r="U553" t="s">
        <v>5829</v>
      </c>
      <c r="V553" t="s">
        <v>5830</v>
      </c>
      <c r="W553" t="s">
        <v>74</v>
      </c>
      <c r="X553" t="s">
        <v>74</v>
      </c>
      <c r="Y553" t="s">
        <v>5831</v>
      </c>
      <c r="Z553" t="s">
        <v>74</v>
      </c>
      <c r="AA553" t="s">
        <v>74</v>
      </c>
      <c r="AB553" t="s">
        <v>5832</v>
      </c>
      <c r="AC553" t="s">
        <v>74</v>
      </c>
      <c r="AD553" t="s">
        <v>74</v>
      </c>
      <c r="AE553" t="s">
        <v>74</v>
      </c>
      <c r="AF553" t="s">
        <v>74</v>
      </c>
      <c r="AG553">
        <v>18</v>
      </c>
      <c r="AH553">
        <v>33</v>
      </c>
      <c r="AI553">
        <v>35</v>
      </c>
      <c r="AJ553">
        <v>0</v>
      </c>
      <c r="AK553">
        <v>4</v>
      </c>
      <c r="AL553" t="s">
        <v>461</v>
      </c>
      <c r="AM553" t="s">
        <v>249</v>
      </c>
      <c r="AN553" t="s">
        <v>462</v>
      </c>
      <c r="AO553" t="s">
        <v>463</v>
      </c>
      <c r="AP553" t="s">
        <v>74</v>
      </c>
      <c r="AQ553" t="s">
        <v>74</v>
      </c>
      <c r="AR553" t="s">
        <v>464</v>
      </c>
      <c r="AS553" t="s">
        <v>465</v>
      </c>
      <c r="AT553" t="s">
        <v>4915</v>
      </c>
      <c r="AU553">
        <v>1991</v>
      </c>
      <c r="AV553">
        <v>55</v>
      </c>
      <c r="AW553">
        <v>1</v>
      </c>
      <c r="AX553" t="s">
        <v>74</v>
      </c>
      <c r="AY553" t="s">
        <v>74</v>
      </c>
      <c r="AZ553" t="s">
        <v>74</v>
      </c>
      <c r="BA553" t="s">
        <v>74</v>
      </c>
      <c r="BB553">
        <v>105</v>
      </c>
      <c r="BC553">
        <v>111</v>
      </c>
      <c r="BD553" t="s">
        <v>74</v>
      </c>
      <c r="BE553" t="s">
        <v>5833</v>
      </c>
      <c r="BF553" t="str">
        <f>HYPERLINK("http://dx.doi.org/10.1016/0016-7037(91)90404-S","http://dx.doi.org/10.1016/0016-7037(91)90404-S")</f>
        <v>http://dx.doi.org/10.1016/0016-7037(91)90404-S</v>
      </c>
      <c r="BG553" t="s">
        <v>74</v>
      </c>
      <c r="BH553" t="s">
        <v>74</v>
      </c>
      <c r="BI553">
        <v>7</v>
      </c>
      <c r="BJ553" t="s">
        <v>170</v>
      </c>
      <c r="BK553" t="s">
        <v>417</v>
      </c>
      <c r="BL553" t="s">
        <v>170</v>
      </c>
      <c r="BM553" t="s">
        <v>5765</v>
      </c>
      <c r="BN553" t="s">
        <v>74</v>
      </c>
      <c r="BO553" t="s">
        <v>74</v>
      </c>
      <c r="BP553" t="s">
        <v>74</v>
      </c>
      <c r="BQ553" t="s">
        <v>74</v>
      </c>
      <c r="BR553" t="s">
        <v>100</v>
      </c>
      <c r="BS553" t="s">
        <v>5834</v>
      </c>
      <c r="BT553" t="str">
        <f>HYPERLINK("https%3A%2F%2Fwww.webofscience.com%2Fwos%2Fwoscc%2Ffull-record%2FWOS:A1991EV59000010","View Full Record in Web of Science")</f>
        <v>View Full Record in Web of Science</v>
      </c>
    </row>
    <row r="554" spans="1:72" x14ac:dyDescent="0.15">
      <c r="A554" t="s">
        <v>72</v>
      </c>
      <c r="B554" t="s">
        <v>5835</v>
      </c>
      <c r="C554" t="s">
        <v>74</v>
      </c>
      <c r="D554" t="s">
        <v>74</v>
      </c>
      <c r="E554" t="s">
        <v>74</v>
      </c>
      <c r="F554" t="s">
        <v>5835</v>
      </c>
      <c r="G554" t="s">
        <v>74</v>
      </c>
      <c r="H554" t="s">
        <v>74</v>
      </c>
      <c r="I554" t="s">
        <v>5836</v>
      </c>
      <c r="J554" t="s">
        <v>5837</v>
      </c>
      <c r="K554" t="s">
        <v>74</v>
      </c>
      <c r="L554" t="s">
        <v>74</v>
      </c>
      <c r="M554" t="s">
        <v>77</v>
      </c>
      <c r="N554" t="s">
        <v>78</v>
      </c>
      <c r="O554" t="s">
        <v>74</v>
      </c>
      <c r="P554" t="s">
        <v>74</v>
      </c>
      <c r="Q554" t="s">
        <v>74</v>
      </c>
      <c r="R554" t="s">
        <v>74</v>
      </c>
      <c r="S554" t="s">
        <v>74</v>
      </c>
      <c r="T554" t="s">
        <v>74</v>
      </c>
      <c r="U554" t="s">
        <v>74</v>
      </c>
      <c r="V554" t="s">
        <v>5838</v>
      </c>
      <c r="W554" t="s">
        <v>74</v>
      </c>
      <c r="X554" t="s">
        <v>74</v>
      </c>
      <c r="Y554" t="s">
        <v>5839</v>
      </c>
      <c r="Z554" t="s">
        <v>74</v>
      </c>
      <c r="AA554" t="s">
        <v>74</v>
      </c>
      <c r="AB554" t="s">
        <v>74</v>
      </c>
      <c r="AC554" t="s">
        <v>74</v>
      </c>
      <c r="AD554" t="s">
        <v>74</v>
      </c>
      <c r="AE554" t="s">
        <v>74</v>
      </c>
      <c r="AF554" t="s">
        <v>74</v>
      </c>
      <c r="AG554">
        <v>0</v>
      </c>
      <c r="AH554">
        <v>17</v>
      </c>
      <c r="AI554">
        <v>18</v>
      </c>
      <c r="AJ554">
        <v>0</v>
      </c>
      <c r="AK554">
        <v>1</v>
      </c>
      <c r="AL554" t="s">
        <v>5840</v>
      </c>
      <c r="AM554" t="s">
        <v>5841</v>
      </c>
      <c r="AN554" t="s">
        <v>5842</v>
      </c>
      <c r="AO554" t="s">
        <v>5843</v>
      </c>
      <c r="AP554" t="s">
        <v>74</v>
      </c>
      <c r="AQ554" t="s">
        <v>74</v>
      </c>
      <c r="AR554" t="s">
        <v>5844</v>
      </c>
      <c r="AS554" t="s">
        <v>5845</v>
      </c>
      <c r="AT554" t="s">
        <v>74</v>
      </c>
      <c r="AU554">
        <v>1991</v>
      </c>
      <c r="AV554">
        <v>45</v>
      </c>
      <c r="AW554">
        <v>3</v>
      </c>
      <c r="AX554" t="s">
        <v>74</v>
      </c>
      <c r="AY554" t="s">
        <v>74</v>
      </c>
      <c r="AZ554" t="s">
        <v>74</v>
      </c>
      <c r="BA554" t="s">
        <v>74</v>
      </c>
      <c r="BB554">
        <v>263</v>
      </c>
      <c r="BC554">
        <v>267</v>
      </c>
      <c r="BD554" t="s">
        <v>74</v>
      </c>
      <c r="BE554" t="s">
        <v>5846</v>
      </c>
      <c r="BF554" t="str">
        <f>HYPERLINK("http://dx.doi.org/10.7202/032873ar","http://dx.doi.org/10.7202/032873ar")</f>
        <v>http://dx.doi.org/10.7202/032873ar</v>
      </c>
      <c r="BG554" t="s">
        <v>74</v>
      </c>
      <c r="BH554" t="s">
        <v>74</v>
      </c>
      <c r="BI554">
        <v>5</v>
      </c>
      <c r="BJ554" t="s">
        <v>5847</v>
      </c>
      <c r="BK554" t="s">
        <v>97</v>
      </c>
      <c r="BL554" t="s">
        <v>5848</v>
      </c>
      <c r="BM554" t="s">
        <v>5849</v>
      </c>
      <c r="BN554" t="s">
        <v>74</v>
      </c>
      <c r="BO554" t="s">
        <v>147</v>
      </c>
      <c r="BP554" t="s">
        <v>74</v>
      </c>
      <c r="BQ554" t="s">
        <v>74</v>
      </c>
      <c r="BR554" t="s">
        <v>100</v>
      </c>
      <c r="BS554" t="s">
        <v>5850</v>
      </c>
      <c r="BT554" t="str">
        <f>HYPERLINK("https%3A%2F%2Fwww.webofscience.com%2Fwos%2Fwoscc%2Ffull-record%2FWOS:A1991HG04200003","View Full Record in Web of Science")</f>
        <v>View Full Record in Web of Science</v>
      </c>
    </row>
    <row r="555" spans="1:72" x14ac:dyDescent="0.15">
      <c r="A555" t="s">
        <v>72</v>
      </c>
      <c r="B555" t="s">
        <v>5851</v>
      </c>
      <c r="C555" t="s">
        <v>74</v>
      </c>
      <c r="D555" t="s">
        <v>74</v>
      </c>
      <c r="E555" t="s">
        <v>74</v>
      </c>
      <c r="F555" t="s">
        <v>5851</v>
      </c>
      <c r="G555" t="s">
        <v>74</v>
      </c>
      <c r="H555" t="s">
        <v>74</v>
      </c>
      <c r="I555" t="s">
        <v>5852</v>
      </c>
      <c r="J555" t="s">
        <v>1605</v>
      </c>
      <c r="K555" t="s">
        <v>74</v>
      </c>
      <c r="L555" t="s">
        <v>74</v>
      </c>
      <c r="M555" t="s">
        <v>77</v>
      </c>
      <c r="N555" t="s">
        <v>78</v>
      </c>
      <c r="O555" t="s">
        <v>74</v>
      </c>
      <c r="P555" t="s">
        <v>74</v>
      </c>
      <c r="Q555" t="s">
        <v>74</v>
      </c>
      <c r="R555" t="s">
        <v>74</v>
      </c>
      <c r="S555" t="s">
        <v>74</v>
      </c>
      <c r="T555" t="s">
        <v>74</v>
      </c>
      <c r="U555" t="s">
        <v>5853</v>
      </c>
      <c r="V555" t="s">
        <v>5854</v>
      </c>
      <c r="W555" t="s">
        <v>74</v>
      </c>
      <c r="X555" t="s">
        <v>74</v>
      </c>
      <c r="Y555" t="s">
        <v>5855</v>
      </c>
      <c r="Z555" t="s">
        <v>74</v>
      </c>
      <c r="AA555" t="s">
        <v>74</v>
      </c>
      <c r="AB555" t="s">
        <v>74</v>
      </c>
      <c r="AC555" t="s">
        <v>74</v>
      </c>
      <c r="AD555" t="s">
        <v>74</v>
      </c>
      <c r="AE555" t="s">
        <v>74</v>
      </c>
      <c r="AF555" t="s">
        <v>74</v>
      </c>
      <c r="AG555">
        <v>23</v>
      </c>
      <c r="AH555">
        <v>40</v>
      </c>
      <c r="AI555">
        <v>40</v>
      </c>
      <c r="AJ555">
        <v>0</v>
      </c>
      <c r="AK555">
        <v>2</v>
      </c>
      <c r="AL555" t="s">
        <v>2204</v>
      </c>
      <c r="AM555" t="s">
        <v>1610</v>
      </c>
      <c r="AN555" t="s">
        <v>2205</v>
      </c>
      <c r="AO555" t="s">
        <v>1612</v>
      </c>
      <c r="AP555" t="s">
        <v>74</v>
      </c>
      <c r="AQ555" t="s">
        <v>74</v>
      </c>
      <c r="AR555" t="s">
        <v>1605</v>
      </c>
      <c r="AS555" t="s">
        <v>381</v>
      </c>
      <c r="AT555" t="s">
        <v>4915</v>
      </c>
      <c r="AU555">
        <v>1991</v>
      </c>
      <c r="AV555">
        <v>19</v>
      </c>
      <c r="AW555">
        <v>1</v>
      </c>
      <c r="AX555" t="s">
        <v>74</v>
      </c>
      <c r="AY555" t="s">
        <v>74</v>
      </c>
      <c r="AZ555" t="s">
        <v>74</v>
      </c>
      <c r="BA555" t="s">
        <v>74</v>
      </c>
      <c r="BB555">
        <v>45</v>
      </c>
      <c r="BC555">
        <v>47</v>
      </c>
      <c r="BD555" t="s">
        <v>74</v>
      </c>
      <c r="BE555" t="s">
        <v>5856</v>
      </c>
      <c r="BF555" t="str">
        <f>HYPERLINK("http://dx.doi.org/10.1130/0091-7613(1991)019&lt;0045:OTSINV&gt;2.3.CO;2","http://dx.doi.org/10.1130/0091-7613(1991)019&lt;0045:OTSINV&gt;2.3.CO;2")</f>
        <v>http://dx.doi.org/10.1130/0091-7613(1991)019&lt;0045:OTSINV&gt;2.3.CO;2</v>
      </c>
      <c r="BG555" t="s">
        <v>74</v>
      </c>
      <c r="BH555" t="s">
        <v>74</v>
      </c>
      <c r="BI555">
        <v>3</v>
      </c>
      <c r="BJ555" t="s">
        <v>381</v>
      </c>
      <c r="BK555" t="s">
        <v>97</v>
      </c>
      <c r="BL555" t="s">
        <v>381</v>
      </c>
      <c r="BM555" t="s">
        <v>5857</v>
      </c>
      <c r="BN555" t="s">
        <v>74</v>
      </c>
      <c r="BO555" t="s">
        <v>74</v>
      </c>
      <c r="BP555" t="s">
        <v>74</v>
      </c>
      <c r="BQ555" t="s">
        <v>74</v>
      </c>
      <c r="BR555" t="s">
        <v>100</v>
      </c>
      <c r="BS555" t="s">
        <v>5858</v>
      </c>
      <c r="BT555" t="str">
        <f>HYPERLINK("https%3A%2F%2Fwww.webofscience.com%2Fwos%2Fwoscc%2Ffull-record%2FWOS:A1991EQ44800011","View Full Record in Web of Science")</f>
        <v>View Full Record in Web of Science</v>
      </c>
    </row>
    <row r="556" spans="1:72" x14ac:dyDescent="0.15">
      <c r="A556" t="s">
        <v>72</v>
      </c>
      <c r="B556" t="s">
        <v>469</v>
      </c>
      <c r="C556" t="s">
        <v>74</v>
      </c>
      <c r="D556" t="s">
        <v>74</v>
      </c>
      <c r="E556" t="s">
        <v>74</v>
      </c>
      <c r="F556" t="s">
        <v>469</v>
      </c>
      <c r="G556" t="s">
        <v>74</v>
      </c>
      <c r="H556" t="s">
        <v>74</v>
      </c>
      <c r="I556" t="s">
        <v>5859</v>
      </c>
      <c r="J556" t="s">
        <v>471</v>
      </c>
      <c r="K556" t="s">
        <v>74</v>
      </c>
      <c r="L556" t="s">
        <v>74</v>
      </c>
      <c r="M556" t="s">
        <v>472</v>
      </c>
      <c r="N556" t="s">
        <v>78</v>
      </c>
      <c r="O556" t="s">
        <v>74</v>
      </c>
      <c r="P556" t="s">
        <v>74</v>
      </c>
      <c r="Q556" t="s">
        <v>74</v>
      </c>
      <c r="R556" t="s">
        <v>74</v>
      </c>
      <c r="S556" t="s">
        <v>74</v>
      </c>
      <c r="T556" t="s">
        <v>74</v>
      </c>
      <c r="U556" t="s">
        <v>5860</v>
      </c>
      <c r="V556" t="s">
        <v>74</v>
      </c>
      <c r="W556" t="s">
        <v>74</v>
      </c>
      <c r="X556" t="s">
        <v>74</v>
      </c>
      <c r="Y556" t="s">
        <v>5861</v>
      </c>
      <c r="Z556" t="s">
        <v>74</v>
      </c>
      <c r="AA556" t="s">
        <v>74</v>
      </c>
      <c r="AB556" t="s">
        <v>74</v>
      </c>
      <c r="AC556" t="s">
        <v>74</v>
      </c>
      <c r="AD556" t="s">
        <v>74</v>
      </c>
      <c r="AE556" t="s">
        <v>74</v>
      </c>
      <c r="AF556" t="s">
        <v>74</v>
      </c>
      <c r="AG556">
        <v>8</v>
      </c>
      <c r="AH556">
        <v>0</v>
      </c>
      <c r="AI556">
        <v>0</v>
      </c>
      <c r="AJ556">
        <v>0</v>
      </c>
      <c r="AK556">
        <v>0</v>
      </c>
      <c r="AL556" t="s">
        <v>475</v>
      </c>
      <c r="AM556" t="s">
        <v>476</v>
      </c>
      <c r="AN556" t="s">
        <v>477</v>
      </c>
      <c r="AO556" t="s">
        <v>478</v>
      </c>
      <c r="AP556" t="s">
        <v>74</v>
      </c>
      <c r="AQ556" t="s">
        <v>74</v>
      </c>
      <c r="AR556" t="s">
        <v>479</v>
      </c>
      <c r="AS556" t="s">
        <v>480</v>
      </c>
      <c r="AT556" t="s">
        <v>5862</v>
      </c>
      <c r="AU556">
        <v>1991</v>
      </c>
      <c r="AV556">
        <v>31</v>
      </c>
      <c r="AW556">
        <v>1</v>
      </c>
      <c r="AX556" t="s">
        <v>74</v>
      </c>
      <c r="AY556" t="s">
        <v>74</v>
      </c>
      <c r="AZ556" t="s">
        <v>74</v>
      </c>
      <c r="BA556" t="s">
        <v>74</v>
      </c>
      <c r="BB556">
        <v>133</v>
      </c>
      <c r="BC556">
        <v>136</v>
      </c>
      <c r="BD556" t="s">
        <v>74</v>
      </c>
      <c r="BE556" t="s">
        <v>74</v>
      </c>
      <c r="BF556" t="s">
        <v>74</v>
      </c>
      <c r="BG556" t="s">
        <v>74</v>
      </c>
      <c r="BH556" t="s">
        <v>74</v>
      </c>
      <c r="BI556">
        <v>4</v>
      </c>
      <c r="BJ556" t="s">
        <v>170</v>
      </c>
      <c r="BK556" t="s">
        <v>97</v>
      </c>
      <c r="BL556" t="s">
        <v>170</v>
      </c>
      <c r="BM556" t="s">
        <v>5863</v>
      </c>
      <c r="BN556" t="s">
        <v>74</v>
      </c>
      <c r="BO556" t="s">
        <v>74</v>
      </c>
      <c r="BP556" t="s">
        <v>74</v>
      </c>
      <c r="BQ556" t="s">
        <v>74</v>
      </c>
      <c r="BR556" t="s">
        <v>100</v>
      </c>
      <c r="BS556" t="s">
        <v>5864</v>
      </c>
      <c r="BT556" t="str">
        <f>HYPERLINK("https%3A%2F%2Fwww.webofscience.com%2Fwos%2Fwoscc%2Ffull-record%2FWOS:A1991FN90500021","View Full Record in Web of Science")</f>
        <v>View Full Record in Web of Science</v>
      </c>
    </row>
    <row r="557" spans="1:72" x14ac:dyDescent="0.15">
      <c r="A557" t="s">
        <v>72</v>
      </c>
      <c r="B557" t="s">
        <v>5865</v>
      </c>
      <c r="C557" t="s">
        <v>74</v>
      </c>
      <c r="D557" t="s">
        <v>74</v>
      </c>
      <c r="E557" t="s">
        <v>74</v>
      </c>
      <c r="F557" t="s">
        <v>5865</v>
      </c>
      <c r="G557" t="s">
        <v>74</v>
      </c>
      <c r="H557" t="s">
        <v>74</v>
      </c>
      <c r="I557" t="s">
        <v>5866</v>
      </c>
      <c r="J557" t="s">
        <v>5867</v>
      </c>
      <c r="K557" t="s">
        <v>74</v>
      </c>
      <c r="L557" t="s">
        <v>74</v>
      </c>
      <c r="M557" t="s">
        <v>77</v>
      </c>
      <c r="N557" t="s">
        <v>78</v>
      </c>
      <c r="O557" t="s">
        <v>74</v>
      </c>
      <c r="P557" t="s">
        <v>74</v>
      </c>
      <c r="Q557" t="s">
        <v>74</v>
      </c>
      <c r="R557" t="s">
        <v>74</v>
      </c>
      <c r="S557" t="s">
        <v>74</v>
      </c>
      <c r="T557" t="s">
        <v>5868</v>
      </c>
      <c r="U557" t="s">
        <v>5869</v>
      </c>
      <c r="V557" t="s">
        <v>74</v>
      </c>
      <c r="W557" t="s">
        <v>5870</v>
      </c>
      <c r="X557" t="s">
        <v>5871</v>
      </c>
      <c r="Y557" t="s">
        <v>5872</v>
      </c>
      <c r="Z557" t="s">
        <v>74</v>
      </c>
      <c r="AA557" t="s">
        <v>5873</v>
      </c>
      <c r="AB557" t="s">
        <v>74</v>
      </c>
      <c r="AC557" t="s">
        <v>74</v>
      </c>
      <c r="AD557" t="s">
        <v>74</v>
      </c>
      <c r="AE557" t="s">
        <v>74</v>
      </c>
      <c r="AF557" t="s">
        <v>74</v>
      </c>
      <c r="AG557">
        <v>12</v>
      </c>
      <c r="AH557">
        <v>5</v>
      </c>
      <c r="AI557">
        <v>5</v>
      </c>
      <c r="AJ557">
        <v>0</v>
      </c>
      <c r="AK557">
        <v>0</v>
      </c>
      <c r="AL557" t="s">
        <v>5874</v>
      </c>
      <c r="AM557" t="s">
        <v>602</v>
      </c>
      <c r="AN557" t="s">
        <v>5875</v>
      </c>
      <c r="AO557" t="s">
        <v>5876</v>
      </c>
      <c r="AP557" t="s">
        <v>74</v>
      </c>
      <c r="AQ557" t="s">
        <v>74</v>
      </c>
      <c r="AR557" t="s">
        <v>5877</v>
      </c>
      <c r="AS557" t="s">
        <v>5878</v>
      </c>
      <c r="AT557" t="s">
        <v>74</v>
      </c>
      <c r="AU557">
        <v>1991</v>
      </c>
      <c r="AV557">
        <v>58</v>
      </c>
      <c r="AW557" t="s">
        <v>721</v>
      </c>
      <c r="AX557" t="s">
        <v>74</v>
      </c>
      <c r="AY557" t="s">
        <v>74</v>
      </c>
      <c r="AZ557" t="s">
        <v>74</v>
      </c>
      <c r="BA557" t="s">
        <v>74</v>
      </c>
      <c r="BB557">
        <v>173</v>
      </c>
      <c r="BC557">
        <v>196</v>
      </c>
      <c r="BD557" t="s">
        <v>74</v>
      </c>
      <c r="BE557" t="s">
        <v>5879</v>
      </c>
      <c r="BF557" t="str">
        <f>HYPERLINK("http://dx.doi.org/10.1080/03091929108227338","http://dx.doi.org/10.1080/03091929108227338")</f>
        <v>http://dx.doi.org/10.1080/03091929108227338</v>
      </c>
      <c r="BG557" t="s">
        <v>74</v>
      </c>
      <c r="BH557" t="s">
        <v>74</v>
      </c>
      <c r="BI557">
        <v>24</v>
      </c>
      <c r="BJ557" t="s">
        <v>5880</v>
      </c>
      <c r="BK557" t="s">
        <v>97</v>
      </c>
      <c r="BL557" t="s">
        <v>5880</v>
      </c>
      <c r="BM557" t="s">
        <v>5881</v>
      </c>
      <c r="BN557" t="s">
        <v>74</v>
      </c>
      <c r="BO557" t="s">
        <v>74</v>
      </c>
      <c r="BP557" t="s">
        <v>74</v>
      </c>
      <c r="BQ557" t="s">
        <v>74</v>
      </c>
      <c r="BR557" t="s">
        <v>100</v>
      </c>
      <c r="BS557" t="s">
        <v>5882</v>
      </c>
      <c r="BT557" t="str">
        <f>HYPERLINK("https%3A%2F%2Fwww.webofscience.com%2Fwos%2Fwoscc%2Ffull-record%2FWOS:A1991HX34300012","View Full Record in Web of Science")</f>
        <v>View Full Record in Web of Science</v>
      </c>
    </row>
    <row r="558" spans="1:72" x14ac:dyDescent="0.15">
      <c r="A558" t="s">
        <v>72</v>
      </c>
      <c r="B558" t="s">
        <v>5883</v>
      </c>
      <c r="C558" t="s">
        <v>74</v>
      </c>
      <c r="D558" t="s">
        <v>74</v>
      </c>
      <c r="E558" t="s">
        <v>74</v>
      </c>
      <c r="F558" t="s">
        <v>5883</v>
      </c>
      <c r="G558" t="s">
        <v>74</v>
      </c>
      <c r="H558" t="s">
        <v>74</v>
      </c>
      <c r="I558" t="s">
        <v>5884</v>
      </c>
      <c r="J558" t="s">
        <v>486</v>
      </c>
      <c r="K558" t="s">
        <v>74</v>
      </c>
      <c r="L558" t="s">
        <v>74</v>
      </c>
      <c r="M558" t="s">
        <v>77</v>
      </c>
      <c r="N558" t="s">
        <v>78</v>
      </c>
      <c r="O558" t="s">
        <v>74</v>
      </c>
      <c r="P558" t="s">
        <v>74</v>
      </c>
      <c r="Q558" t="s">
        <v>74</v>
      </c>
      <c r="R558" t="s">
        <v>74</v>
      </c>
      <c r="S558" t="s">
        <v>74</v>
      </c>
      <c r="T558" t="s">
        <v>74</v>
      </c>
      <c r="U558" t="s">
        <v>5885</v>
      </c>
      <c r="V558" t="s">
        <v>5886</v>
      </c>
      <c r="W558" t="s">
        <v>74</v>
      </c>
      <c r="X558" t="s">
        <v>74</v>
      </c>
      <c r="Y558" t="s">
        <v>5887</v>
      </c>
      <c r="Z558" t="s">
        <v>74</v>
      </c>
      <c r="AA558" t="s">
        <v>74</v>
      </c>
      <c r="AB558" t="s">
        <v>5888</v>
      </c>
      <c r="AC558" t="s">
        <v>74</v>
      </c>
      <c r="AD558" t="s">
        <v>74</v>
      </c>
      <c r="AE558" t="s">
        <v>74</v>
      </c>
      <c r="AF558" t="s">
        <v>74</v>
      </c>
      <c r="AG558">
        <v>29</v>
      </c>
      <c r="AH558">
        <v>68</v>
      </c>
      <c r="AI558">
        <v>74</v>
      </c>
      <c r="AJ558">
        <v>1</v>
      </c>
      <c r="AK558">
        <v>13</v>
      </c>
      <c r="AL558" t="s">
        <v>86</v>
      </c>
      <c r="AM558" t="s">
        <v>87</v>
      </c>
      <c r="AN558" t="s">
        <v>493</v>
      </c>
      <c r="AO558" t="s">
        <v>494</v>
      </c>
      <c r="AP558" t="s">
        <v>74</v>
      </c>
      <c r="AQ558" t="s">
        <v>74</v>
      </c>
      <c r="AR558" t="s">
        <v>495</v>
      </c>
      <c r="AS558" t="s">
        <v>496</v>
      </c>
      <c r="AT558" t="s">
        <v>4915</v>
      </c>
      <c r="AU558">
        <v>1991</v>
      </c>
      <c r="AV558">
        <v>18</v>
      </c>
      <c r="AW558">
        <v>1</v>
      </c>
      <c r="AX558" t="s">
        <v>74</v>
      </c>
      <c r="AY558" t="s">
        <v>74</v>
      </c>
      <c r="AZ558" t="s">
        <v>74</v>
      </c>
      <c r="BA558" t="s">
        <v>74</v>
      </c>
      <c r="BB558">
        <v>17</v>
      </c>
      <c r="BC558">
        <v>20</v>
      </c>
      <c r="BD558" t="s">
        <v>74</v>
      </c>
      <c r="BE558" t="s">
        <v>5889</v>
      </c>
      <c r="BF558" t="str">
        <f>HYPERLINK("http://dx.doi.org/10.1029/90GL02595","http://dx.doi.org/10.1029/90GL02595")</f>
        <v>http://dx.doi.org/10.1029/90GL02595</v>
      </c>
      <c r="BG558" t="s">
        <v>74</v>
      </c>
      <c r="BH558" t="s">
        <v>74</v>
      </c>
      <c r="BI558">
        <v>4</v>
      </c>
      <c r="BJ558" t="s">
        <v>380</v>
      </c>
      <c r="BK558" t="s">
        <v>97</v>
      </c>
      <c r="BL558" t="s">
        <v>381</v>
      </c>
      <c r="BM558" t="s">
        <v>5890</v>
      </c>
      <c r="BN558" t="s">
        <v>74</v>
      </c>
      <c r="BO558" t="s">
        <v>74</v>
      </c>
      <c r="BP558" t="s">
        <v>74</v>
      </c>
      <c r="BQ558" t="s">
        <v>74</v>
      </c>
      <c r="BR558" t="s">
        <v>100</v>
      </c>
      <c r="BS558" t="s">
        <v>5891</v>
      </c>
      <c r="BT558" t="str">
        <f>HYPERLINK("https%3A%2F%2Fwww.webofscience.com%2Fwos%2Fwoscc%2Ffull-record%2FWOS:A1991EV01000005","View Full Record in Web of Science")</f>
        <v>View Full Record in Web of Science</v>
      </c>
    </row>
    <row r="559" spans="1:72" x14ac:dyDescent="0.15">
      <c r="A559" t="s">
        <v>72</v>
      </c>
      <c r="B559" t="s">
        <v>5892</v>
      </c>
      <c r="C559" t="s">
        <v>74</v>
      </c>
      <c r="D559" t="s">
        <v>74</v>
      </c>
      <c r="E559" t="s">
        <v>74</v>
      </c>
      <c r="F559" t="s">
        <v>5892</v>
      </c>
      <c r="G559" t="s">
        <v>74</v>
      </c>
      <c r="H559" t="s">
        <v>74</v>
      </c>
      <c r="I559" t="s">
        <v>5893</v>
      </c>
      <c r="J559" t="s">
        <v>486</v>
      </c>
      <c r="K559" t="s">
        <v>74</v>
      </c>
      <c r="L559" t="s">
        <v>74</v>
      </c>
      <c r="M559" t="s">
        <v>77</v>
      </c>
      <c r="N559" t="s">
        <v>78</v>
      </c>
      <c r="O559" t="s">
        <v>74</v>
      </c>
      <c r="P559" t="s">
        <v>74</v>
      </c>
      <c r="Q559" t="s">
        <v>74</v>
      </c>
      <c r="R559" t="s">
        <v>74</v>
      </c>
      <c r="S559" t="s">
        <v>74</v>
      </c>
      <c r="T559" t="s">
        <v>74</v>
      </c>
      <c r="U559" t="s">
        <v>5894</v>
      </c>
      <c r="V559" t="s">
        <v>5895</v>
      </c>
      <c r="W559" t="s">
        <v>74</v>
      </c>
      <c r="X559" t="s">
        <v>74</v>
      </c>
      <c r="Y559" t="s">
        <v>5896</v>
      </c>
      <c r="Z559" t="s">
        <v>74</v>
      </c>
      <c r="AA559" t="s">
        <v>74</v>
      </c>
      <c r="AB559" t="s">
        <v>74</v>
      </c>
      <c r="AC559" t="s">
        <v>74</v>
      </c>
      <c r="AD559" t="s">
        <v>74</v>
      </c>
      <c r="AE559" t="s">
        <v>74</v>
      </c>
      <c r="AF559" t="s">
        <v>74</v>
      </c>
      <c r="AG559">
        <v>11</v>
      </c>
      <c r="AH559">
        <v>12</v>
      </c>
      <c r="AI559">
        <v>12</v>
      </c>
      <c r="AJ559">
        <v>0</v>
      </c>
      <c r="AK559">
        <v>1</v>
      </c>
      <c r="AL559" t="s">
        <v>86</v>
      </c>
      <c r="AM559" t="s">
        <v>87</v>
      </c>
      <c r="AN559" t="s">
        <v>493</v>
      </c>
      <c r="AO559" t="s">
        <v>494</v>
      </c>
      <c r="AP559" t="s">
        <v>74</v>
      </c>
      <c r="AQ559" t="s">
        <v>74</v>
      </c>
      <c r="AR559" t="s">
        <v>495</v>
      </c>
      <c r="AS559" t="s">
        <v>496</v>
      </c>
      <c r="AT559" t="s">
        <v>4915</v>
      </c>
      <c r="AU559">
        <v>1991</v>
      </c>
      <c r="AV559">
        <v>18</v>
      </c>
      <c r="AW559">
        <v>1</v>
      </c>
      <c r="AX559" t="s">
        <v>74</v>
      </c>
      <c r="AY559" t="s">
        <v>74</v>
      </c>
      <c r="AZ559" t="s">
        <v>74</v>
      </c>
      <c r="BA559" t="s">
        <v>74</v>
      </c>
      <c r="BB559">
        <v>33</v>
      </c>
      <c r="BC559">
        <v>36</v>
      </c>
      <c r="BD559" t="s">
        <v>74</v>
      </c>
      <c r="BE559" t="s">
        <v>5897</v>
      </c>
      <c r="BF559" t="str">
        <f>HYPERLINK("http://dx.doi.org/10.1029/90GL02600","http://dx.doi.org/10.1029/90GL02600")</f>
        <v>http://dx.doi.org/10.1029/90GL02600</v>
      </c>
      <c r="BG559" t="s">
        <v>74</v>
      </c>
      <c r="BH559" t="s">
        <v>74</v>
      </c>
      <c r="BI559">
        <v>4</v>
      </c>
      <c r="BJ559" t="s">
        <v>380</v>
      </c>
      <c r="BK559" t="s">
        <v>97</v>
      </c>
      <c r="BL559" t="s">
        <v>381</v>
      </c>
      <c r="BM559" t="s">
        <v>5890</v>
      </c>
      <c r="BN559" t="s">
        <v>74</v>
      </c>
      <c r="BO559" t="s">
        <v>1376</v>
      </c>
      <c r="BP559" t="s">
        <v>74</v>
      </c>
      <c r="BQ559" t="s">
        <v>74</v>
      </c>
      <c r="BR559" t="s">
        <v>100</v>
      </c>
      <c r="BS559" t="s">
        <v>5898</v>
      </c>
      <c r="BT559" t="str">
        <f>HYPERLINK("https%3A%2F%2Fwww.webofscience.com%2Fwos%2Fwoscc%2Ffull-record%2FWOS:A1991EV01000009","View Full Record in Web of Science")</f>
        <v>View Full Record in Web of Science</v>
      </c>
    </row>
    <row r="560" spans="1:72" x14ac:dyDescent="0.15">
      <c r="A560" t="s">
        <v>4709</v>
      </c>
      <c r="B560" t="s">
        <v>5899</v>
      </c>
      <c r="C560" t="s">
        <v>74</v>
      </c>
      <c r="D560" t="s">
        <v>5900</v>
      </c>
      <c r="E560" t="s">
        <v>74</v>
      </c>
      <c r="F560" t="s">
        <v>5899</v>
      </c>
      <c r="G560" t="s">
        <v>74</v>
      </c>
      <c r="H560" t="s">
        <v>74</v>
      </c>
      <c r="I560" t="s">
        <v>5901</v>
      </c>
      <c r="J560" t="s">
        <v>5902</v>
      </c>
      <c r="K560" t="s">
        <v>5903</v>
      </c>
      <c r="L560" t="s">
        <v>74</v>
      </c>
      <c r="M560" t="s">
        <v>77</v>
      </c>
      <c r="N560" t="s">
        <v>4714</v>
      </c>
      <c r="O560" t="s">
        <v>5904</v>
      </c>
      <c r="P560" t="s">
        <v>5905</v>
      </c>
      <c r="Q560" t="s">
        <v>5906</v>
      </c>
      <c r="R560" t="s">
        <v>74</v>
      </c>
      <c r="S560" t="s">
        <v>74</v>
      </c>
      <c r="T560" t="s">
        <v>74</v>
      </c>
      <c r="U560" t="s">
        <v>74</v>
      </c>
      <c r="V560" t="s">
        <v>74</v>
      </c>
      <c r="W560" t="s">
        <v>74</v>
      </c>
      <c r="X560" t="s">
        <v>74</v>
      </c>
      <c r="Y560" t="s">
        <v>74</v>
      </c>
      <c r="Z560" t="s">
        <v>74</v>
      </c>
      <c r="AA560" t="s">
        <v>74</v>
      </c>
      <c r="AB560" t="s">
        <v>5907</v>
      </c>
      <c r="AC560" t="s">
        <v>74</v>
      </c>
      <c r="AD560" t="s">
        <v>74</v>
      </c>
      <c r="AE560" t="s">
        <v>74</v>
      </c>
      <c r="AF560" t="s">
        <v>74</v>
      </c>
      <c r="AG560">
        <v>0</v>
      </c>
      <c r="AH560">
        <v>0</v>
      </c>
      <c r="AI560">
        <v>0</v>
      </c>
      <c r="AJ560">
        <v>0</v>
      </c>
      <c r="AK560">
        <v>1</v>
      </c>
      <c r="AL560" t="s">
        <v>5908</v>
      </c>
      <c r="AM560" t="s">
        <v>5909</v>
      </c>
      <c r="AN560" t="s">
        <v>5909</v>
      </c>
      <c r="AO560" t="s">
        <v>74</v>
      </c>
      <c r="AP560" t="s">
        <v>74</v>
      </c>
      <c r="AQ560" t="s">
        <v>5910</v>
      </c>
      <c r="AR560" t="s">
        <v>5911</v>
      </c>
      <c r="AS560" t="s">
        <v>74</v>
      </c>
      <c r="AT560" t="s">
        <v>74</v>
      </c>
      <c r="AU560">
        <v>1991</v>
      </c>
      <c r="AV560">
        <v>208</v>
      </c>
      <c r="AW560" t="s">
        <v>74</v>
      </c>
      <c r="AX560" t="s">
        <v>74</v>
      </c>
      <c r="AY560" t="s">
        <v>74</v>
      </c>
      <c r="AZ560" t="s">
        <v>74</v>
      </c>
      <c r="BA560" t="s">
        <v>74</v>
      </c>
      <c r="BB560">
        <v>3</v>
      </c>
      <c r="BC560">
        <v>14</v>
      </c>
      <c r="BD560" t="s">
        <v>74</v>
      </c>
      <c r="BE560" t="s">
        <v>74</v>
      </c>
      <c r="BF560" t="s">
        <v>74</v>
      </c>
      <c r="BG560" t="s">
        <v>74</v>
      </c>
      <c r="BH560" t="s">
        <v>74</v>
      </c>
      <c r="BI560">
        <v>12</v>
      </c>
      <c r="BJ560" t="s">
        <v>2135</v>
      </c>
      <c r="BK560" t="s">
        <v>4726</v>
      </c>
      <c r="BL560" t="s">
        <v>2135</v>
      </c>
      <c r="BM560" t="s">
        <v>5912</v>
      </c>
      <c r="BN560" t="s">
        <v>74</v>
      </c>
      <c r="BO560" t="s">
        <v>74</v>
      </c>
      <c r="BP560" t="s">
        <v>74</v>
      </c>
      <c r="BQ560" t="s">
        <v>74</v>
      </c>
      <c r="BR560" t="s">
        <v>100</v>
      </c>
      <c r="BS560" t="s">
        <v>5913</v>
      </c>
      <c r="BT560" t="str">
        <f>HYPERLINK("https%3A%2F%2Fwww.webofscience.com%2Fwos%2Fwoscc%2Ffull-record%2FWOS:A1991BV17L00001","View Full Record in Web of Science")</f>
        <v>View Full Record in Web of Science</v>
      </c>
    </row>
    <row r="561" spans="1:72" x14ac:dyDescent="0.15">
      <c r="A561" t="s">
        <v>4709</v>
      </c>
      <c r="B561" t="s">
        <v>5914</v>
      </c>
      <c r="C561" t="s">
        <v>74</v>
      </c>
      <c r="D561" t="s">
        <v>5900</v>
      </c>
      <c r="E561" t="s">
        <v>74</v>
      </c>
      <c r="F561" t="s">
        <v>5914</v>
      </c>
      <c r="G561" t="s">
        <v>74</v>
      </c>
      <c r="H561" t="s">
        <v>74</v>
      </c>
      <c r="I561" t="s">
        <v>5915</v>
      </c>
      <c r="J561" t="s">
        <v>5902</v>
      </c>
      <c r="K561" t="s">
        <v>5903</v>
      </c>
      <c r="L561" t="s">
        <v>74</v>
      </c>
      <c r="M561" t="s">
        <v>77</v>
      </c>
      <c r="N561" t="s">
        <v>4714</v>
      </c>
      <c r="O561" t="s">
        <v>5904</v>
      </c>
      <c r="P561" t="s">
        <v>5905</v>
      </c>
      <c r="Q561" t="s">
        <v>5906</v>
      </c>
      <c r="R561" t="s">
        <v>74</v>
      </c>
      <c r="S561" t="s">
        <v>74</v>
      </c>
      <c r="T561" t="s">
        <v>74</v>
      </c>
      <c r="U561" t="s">
        <v>74</v>
      </c>
      <c r="V561" t="s">
        <v>74</v>
      </c>
      <c r="W561" t="s">
        <v>74</v>
      </c>
      <c r="X561" t="s">
        <v>74</v>
      </c>
      <c r="Y561" t="s">
        <v>74</v>
      </c>
      <c r="Z561" t="s">
        <v>74</v>
      </c>
      <c r="AA561" t="s">
        <v>5916</v>
      </c>
      <c r="AB561" t="s">
        <v>74</v>
      </c>
      <c r="AC561" t="s">
        <v>74</v>
      </c>
      <c r="AD561" t="s">
        <v>74</v>
      </c>
      <c r="AE561" t="s">
        <v>74</v>
      </c>
      <c r="AF561" t="s">
        <v>74</v>
      </c>
      <c r="AG561">
        <v>0</v>
      </c>
      <c r="AH561">
        <v>0</v>
      </c>
      <c r="AI561">
        <v>0</v>
      </c>
      <c r="AJ561">
        <v>0</v>
      </c>
      <c r="AK561">
        <v>4</v>
      </c>
      <c r="AL561" t="s">
        <v>5908</v>
      </c>
      <c r="AM561" t="s">
        <v>5909</v>
      </c>
      <c r="AN561" t="s">
        <v>5909</v>
      </c>
      <c r="AO561" t="s">
        <v>74</v>
      </c>
      <c r="AP561" t="s">
        <v>74</v>
      </c>
      <c r="AQ561" t="s">
        <v>5910</v>
      </c>
      <c r="AR561" t="s">
        <v>5911</v>
      </c>
      <c r="AS561" t="s">
        <v>74</v>
      </c>
      <c r="AT561" t="s">
        <v>74</v>
      </c>
      <c r="AU561">
        <v>1991</v>
      </c>
      <c r="AV561">
        <v>208</v>
      </c>
      <c r="AW561" t="s">
        <v>74</v>
      </c>
      <c r="AX561" t="s">
        <v>74</v>
      </c>
      <c r="AY561" t="s">
        <v>74</v>
      </c>
      <c r="AZ561" t="s">
        <v>74</v>
      </c>
      <c r="BA561" t="s">
        <v>74</v>
      </c>
      <c r="BB561">
        <v>15</v>
      </c>
      <c r="BC561">
        <v>27</v>
      </c>
      <c r="BD561" t="s">
        <v>74</v>
      </c>
      <c r="BE561" t="s">
        <v>74</v>
      </c>
      <c r="BF561" t="s">
        <v>74</v>
      </c>
      <c r="BG561" t="s">
        <v>74</v>
      </c>
      <c r="BH561" t="s">
        <v>74</v>
      </c>
      <c r="BI561">
        <v>13</v>
      </c>
      <c r="BJ561" t="s">
        <v>2135</v>
      </c>
      <c r="BK561" t="s">
        <v>4726</v>
      </c>
      <c r="BL561" t="s">
        <v>2135</v>
      </c>
      <c r="BM561" t="s">
        <v>5912</v>
      </c>
      <c r="BN561" t="s">
        <v>74</v>
      </c>
      <c r="BO561" t="s">
        <v>74</v>
      </c>
      <c r="BP561" t="s">
        <v>74</v>
      </c>
      <c r="BQ561" t="s">
        <v>74</v>
      </c>
      <c r="BR561" t="s">
        <v>100</v>
      </c>
      <c r="BS561" t="s">
        <v>5917</v>
      </c>
      <c r="BT561" t="str">
        <f>HYPERLINK("https%3A%2F%2Fwww.webofscience.com%2Fwos%2Fwoscc%2Ffull-record%2FWOS:A1991BV17L00002","View Full Record in Web of Science")</f>
        <v>View Full Record in Web of Science</v>
      </c>
    </row>
    <row r="562" spans="1:72" x14ac:dyDescent="0.15">
      <c r="A562" t="s">
        <v>4709</v>
      </c>
      <c r="B562" t="s">
        <v>5918</v>
      </c>
      <c r="C562" t="s">
        <v>74</v>
      </c>
      <c r="D562" t="s">
        <v>5900</v>
      </c>
      <c r="E562" t="s">
        <v>74</v>
      </c>
      <c r="F562" t="s">
        <v>5918</v>
      </c>
      <c r="G562" t="s">
        <v>74</v>
      </c>
      <c r="H562" t="s">
        <v>74</v>
      </c>
      <c r="I562" t="s">
        <v>5919</v>
      </c>
      <c r="J562" t="s">
        <v>5902</v>
      </c>
      <c r="K562" t="s">
        <v>5903</v>
      </c>
      <c r="L562" t="s">
        <v>74</v>
      </c>
      <c r="M562" t="s">
        <v>77</v>
      </c>
      <c r="N562" t="s">
        <v>4714</v>
      </c>
      <c r="O562" t="s">
        <v>5904</v>
      </c>
      <c r="P562" t="s">
        <v>5905</v>
      </c>
      <c r="Q562" t="s">
        <v>5906</v>
      </c>
      <c r="R562" t="s">
        <v>74</v>
      </c>
      <c r="S562" t="s">
        <v>74</v>
      </c>
      <c r="T562" t="s">
        <v>74</v>
      </c>
      <c r="U562" t="s">
        <v>74</v>
      </c>
      <c r="V562" t="s">
        <v>74</v>
      </c>
      <c r="W562" t="s">
        <v>74</v>
      </c>
      <c r="X562" t="s">
        <v>74</v>
      </c>
      <c r="Y562" t="s">
        <v>74</v>
      </c>
      <c r="Z562" t="s">
        <v>74</v>
      </c>
      <c r="AA562" t="s">
        <v>74</v>
      </c>
      <c r="AB562" t="s">
        <v>74</v>
      </c>
      <c r="AC562" t="s">
        <v>74</v>
      </c>
      <c r="AD562" t="s">
        <v>74</v>
      </c>
      <c r="AE562" t="s">
        <v>74</v>
      </c>
      <c r="AF562" t="s">
        <v>74</v>
      </c>
      <c r="AG562">
        <v>0</v>
      </c>
      <c r="AH562">
        <v>1</v>
      </c>
      <c r="AI562">
        <v>1</v>
      </c>
      <c r="AJ562">
        <v>0</v>
      </c>
      <c r="AK562">
        <v>11</v>
      </c>
      <c r="AL562" t="s">
        <v>5908</v>
      </c>
      <c r="AM562" t="s">
        <v>5909</v>
      </c>
      <c r="AN562" t="s">
        <v>5909</v>
      </c>
      <c r="AO562" t="s">
        <v>74</v>
      </c>
      <c r="AP562" t="s">
        <v>74</v>
      </c>
      <c r="AQ562" t="s">
        <v>5910</v>
      </c>
      <c r="AR562" t="s">
        <v>5911</v>
      </c>
      <c r="AS562" t="s">
        <v>74</v>
      </c>
      <c r="AT562" t="s">
        <v>74</v>
      </c>
      <c r="AU562">
        <v>1991</v>
      </c>
      <c r="AV562">
        <v>208</v>
      </c>
      <c r="AW562" t="s">
        <v>74</v>
      </c>
      <c r="AX562" t="s">
        <v>74</v>
      </c>
      <c r="AY562" t="s">
        <v>74</v>
      </c>
      <c r="AZ562" t="s">
        <v>74</v>
      </c>
      <c r="BA562" t="s">
        <v>74</v>
      </c>
      <c r="BB562">
        <v>105</v>
      </c>
      <c r="BC562">
        <v>117</v>
      </c>
      <c r="BD562" t="s">
        <v>74</v>
      </c>
      <c r="BE562" t="s">
        <v>74</v>
      </c>
      <c r="BF562" t="s">
        <v>74</v>
      </c>
      <c r="BG562" t="s">
        <v>74</v>
      </c>
      <c r="BH562" t="s">
        <v>74</v>
      </c>
      <c r="BI562">
        <v>13</v>
      </c>
      <c r="BJ562" t="s">
        <v>2135</v>
      </c>
      <c r="BK562" t="s">
        <v>4726</v>
      </c>
      <c r="BL562" t="s">
        <v>2135</v>
      </c>
      <c r="BM562" t="s">
        <v>5912</v>
      </c>
      <c r="BN562" t="s">
        <v>74</v>
      </c>
      <c r="BO562" t="s">
        <v>74</v>
      </c>
      <c r="BP562" t="s">
        <v>74</v>
      </c>
      <c r="BQ562" t="s">
        <v>74</v>
      </c>
      <c r="BR562" t="s">
        <v>100</v>
      </c>
      <c r="BS562" t="s">
        <v>5920</v>
      </c>
      <c r="BT562" t="str">
        <f>HYPERLINK("https%3A%2F%2Fwww.webofscience.com%2Fwos%2Fwoscc%2Ffull-record%2FWOS:A1991BV17L00010","View Full Record in Web of Science")</f>
        <v>View Full Record in Web of Science</v>
      </c>
    </row>
    <row r="563" spans="1:72" x14ac:dyDescent="0.15">
      <c r="A563" t="s">
        <v>4709</v>
      </c>
      <c r="B563" t="s">
        <v>5921</v>
      </c>
      <c r="C563" t="s">
        <v>74</v>
      </c>
      <c r="D563" t="s">
        <v>5900</v>
      </c>
      <c r="E563" t="s">
        <v>74</v>
      </c>
      <c r="F563" t="s">
        <v>5921</v>
      </c>
      <c r="G563" t="s">
        <v>74</v>
      </c>
      <c r="H563" t="s">
        <v>74</v>
      </c>
      <c r="I563" t="s">
        <v>5922</v>
      </c>
      <c r="J563" t="s">
        <v>5902</v>
      </c>
      <c r="K563" t="s">
        <v>5903</v>
      </c>
      <c r="L563" t="s">
        <v>74</v>
      </c>
      <c r="M563" t="s">
        <v>77</v>
      </c>
      <c r="N563" t="s">
        <v>4714</v>
      </c>
      <c r="O563" t="s">
        <v>5904</v>
      </c>
      <c r="P563" t="s">
        <v>5905</v>
      </c>
      <c r="Q563" t="s">
        <v>5906</v>
      </c>
      <c r="R563" t="s">
        <v>74</v>
      </c>
      <c r="S563" t="s">
        <v>74</v>
      </c>
      <c r="T563" t="s">
        <v>74</v>
      </c>
      <c r="U563" t="s">
        <v>74</v>
      </c>
      <c r="V563" t="s">
        <v>74</v>
      </c>
      <c r="W563" t="s">
        <v>74</v>
      </c>
      <c r="X563" t="s">
        <v>74</v>
      </c>
      <c r="Y563" t="s">
        <v>74</v>
      </c>
      <c r="Z563" t="s">
        <v>74</v>
      </c>
      <c r="AA563" t="s">
        <v>74</v>
      </c>
      <c r="AB563" t="s">
        <v>74</v>
      </c>
      <c r="AC563" t="s">
        <v>74</v>
      </c>
      <c r="AD563" t="s">
        <v>74</v>
      </c>
      <c r="AE563" t="s">
        <v>74</v>
      </c>
      <c r="AF563" t="s">
        <v>74</v>
      </c>
      <c r="AG563">
        <v>0</v>
      </c>
      <c r="AH563">
        <v>1</v>
      </c>
      <c r="AI563">
        <v>1</v>
      </c>
      <c r="AJ563">
        <v>0</v>
      </c>
      <c r="AK563">
        <v>1</v>
      </c>
      <c r="AL563" t="s">
        <v>5908</v>
      </c>
      <c r="AM563" t="s">
        <v>5909</v>
      </c>
      <c r="AN563" t="s">
        <v>5909</v>
      </c>
      <c r="AO563" t="s">
        <v>74</v>
      </c>
      <c r="AP563" t="s">
        <v>74</v>
      </c>
      <c r="AQ563" t="s">
        <v>5910</v>
      </c>
      <c r="AR563" t="s">
        <v>5911</v>
      </c>
      <c r="AS563" t="s">
        <v>74</v>
      </c>
      <c r="AT563" t="s">
        <v>74</v>
      </c>
      <c r="AU563">
        <v>1991</v>
      </c>
      <c r="AV563">
        <v>208</v>
      </c>
      <c r="AW563" t="s">
        <v>74</v>
      </c>
      <c r="AX563" t="s">
        <v>74</v>
      </c>
      <c r="AY563" t="s">
        <v>74</v>
      </c>
      <c r="AZ563" t="s">
        <v>74</v>
      </c>
      <c r="BA563" t="s">
        <v>74</v>
      </c>
      <c r="BB563">
        <v>145</v>
      </c>
      <c r="BC563">
        <v>154</v>
      </c>
      <c r="BD563" t="s">
        <v>74</v>
      </c>
      <c r="BE563" t="s">
        <v>74</v>
      </c>
      <c r="BF563" t="s">
        <v>74</v>
      </c>
      <c r="BG563" t="s">
        <v>74</v>
      </c>
      <c r="BH563" t="s">
        <v>74</v>
      </c>
      <c r="BI563">
        <v>10</v>
      </c>
      <c r="BJ563" t="s">
        <v>2135</v>
      </c>
      <c r="BK563" t="s">
        <v>4726</v>
      </c>
      <c r="BL563" t="s">
        <v>2135</v>
      </c>
      <c r="BM563" t="s">
        <v>5912</v>
      </c>
      <c r="BN563" t="s">
        <v>74</v>
      </c>
      <c r="BO563" t="s">
        <v>74</v>
      </c>
      <c r="BP563" t="s">
        <v>74</v>
      </c>
      <c r="BQ563" t="s">
        <v>74</v>
      </c>
      <c r="BR563" t="s">
        <v>100</v>
      </c>
      <c r="BS563" t="s">
        <v>5923</v>
      </c>
      <c r="BT563" t="str">
        <f>HYPERLINK("https%3A%2F%2Fwww.webofscience.com%2Fwos%2Fwoscc%2Ffull-record%2FWOS:A1991BV17L00014","View Full Record in Web of Science")</f>
        <v>View Full Record in Web of Science</v>
      </c>
    </row>
    <row r="564" spans="1:72" x14ac:dyDescent="0.15">
      <c r="A564" t="s">
        <v>4709</v>
      </c>
      <c r="B564" t="s">
        <v>5924</v>
      </c>
      <c r="C564" t="s">
        <v>74</v>
      </c>
      <c r="D564" t="s">
        <v>5900</v>
      </c>
      <c r="E564" t="s">
        <v>74</v>
      </c>
      <c r="F564" t="s">
        <v>5924</v>
      </c>
      <c r="G564" t="s">
        <v>74</v>
      </c>
      <c r="H564" t="s">
        <v>74</v>
      </c>
      <c r="I564" t="s">
        <v>5925</v>
      </c>
      <c r="J564" t="s">
        <v>5902</v>
      </c>
      <c r="K564" t="s">
        <v>5903</v>
      </c>
      <c r="L564" t="s">
        <v>74</v>
      </c>
      <c r="M564" t="s">
        <v>77</v>
      </c>
      <c r="N564" t="s">
        <v>4714</v>
      </c>
      <c r="O564" t="s">
        <v>5904</v>
      </c>
      <c r="P564" t="s">
        <v>5905</v>
      </c>
      <c r="Q564" t="s">
        <v>5906</v>
      </c>
      <c r="R564" t="s">
        <v>74</v>
      </c>
      <c r="S564" t="s">
        <v>74</v>
      </c>
      <c r="T564" t="s">
        <v>74</v>
      </c>
      <c r="U564" t="s">
        <v>74</v>
      </c>
      <c r="V564" t="s">
        <v>74</v>
      </c>
      <c r="W564" t="s">
        <v>74</v>
      </c>
      <c r="X564" t="s">
        <v>74</v>
      </c>
      <c r="Y564" t="s">
        <v>74</v>
      </c>
      <c r="Z564" t="s">
        <v>74</v>
      </c>
      <c r="AA564" t="s">
        <v>74</v>
      </c>
      <c r="AB564" t="s">
        <v>74</v>
      </c>
      <c r="AC564" t="s">
        <v>74</v>
      </c>
      <c r="AD564" t="s">
        <v>74</v>
      </c>
      <c r="AE564" t="s">
        <v>74</v>
      </c>
      <c r="AF564" t="s">
        <v>74</v>
      </c>
      <c r="AG564">
        <v>0</v>
      </c>
      <c r="AH564">
        <v>0</v>
      </c>
      <c r="AI564">
        <v>0</v>
      </c>
      <c r="AJ564">
        <v>0</v>
      </c>
      <c r="AK564">
        <v>0</v>
      </c>
      <c r="AL564" t="s">
        <v>5908</v>
      </c>
      <c r="AM564" t="s">
        <v>5909</v>
      </c>
      <c r="AN564" t="s">
        <v>5909</v>
      </c>
      <c r="AO564" t="s">
        <v>74</v>
      </c>
      <c r="AP564" t="s">
        <v>74</v>
      </c>
      <c r="AQ564" t="s">
        <v>5910</v>
      </c>
      <c r="AR564" t="s">
        <v>5911</v>
      </c>
      <c r="AS564" t="s">
        <v>74</v>
      </c>
      <c r="AT564" t="s">
        <v>74</v>
      </c>
      <c r="AU564">
        <v>1991</v>
      </c>
      <c r="AV564">
        <v>208</v>
      </c>
      <c r="AW564" t="s">
        <v>74</v>
      </c>
      <c r="AX564" t="s">
        <v>74</v>
      </c>
      <c r="AY564" t="s">
        <v>74</v>
      </c>
      <c r="AZ564" t="s">
        <v>74</v>
      </c>
      <c r="BA564" t="s">
        <v>74</v>
      </c>
      <c r="BB564">
        <v>209</v>
      </c>
      <c r="BC564">
        <v>215</v>
      </c>
      <c r="BD564" t="s">
        <v>74</v>
      </c>
      <c r="BE564" t="s">
        <v>74</v>
      </c>
      <c r="BF564" t="s">
        <v>74</v>
      </c>
      <c r="BG564" t="s">
        <v>74</v>
      </c>
      <c r="BH564" t="s">
        <v>74</v>
      </c>
      <c r="BI564">
        <v>7</v>
      </c>
      <c r="BJ564" t="s">
        <v>2135</v>
      </c>
      <c r="BK564" t="s">
        <v>4726</v>
      </c>
      <c r="BL564" t="s">
        <v>2135</v>
      </c>
      <c r="BM564" t="s">
        <v>5912</v>
      </c>
      <c r="BN564" t="s">
        <v>74</v>
      </c>
      <c r="BO564" t="s">
        <v>74</v>
      </c>
      <c r="BP564" t="s">
        <v>74</v>
      </c>
      <c r="BQ564" t="s">
        <v>74</v>
      </c>
      <c r="BR564" t="s">
        <v>100</v>
      </c>
      <c r="BS564" t="s">
        <v>5926</v>
      </c>
      <c r="BT564" t="str">
        <f>HYPERLINK("https%3A%2F%2Fwww.webofscience.com%2Fwos%2Fwoscc%2Ffull-record%2FWOS:A1991BV17L00021","View Full Record in Web of Science")</f>
        <v>View Full Record in Web of Science</v>
      </c>
    </row>
    <row r="565" spans="1:72" x14ac:dyDescent="0.15">
      <c r="A565" t="s">
        <v>4709</v>
      </c>
      <c r="B565" t="s">
        <v>5927</v>
      </c>
      <c r="C565" t="s">
        <v>74</v>
      </c>
      <c r="D565" t="s">
        <v>5900</v>
      </c>
      <c r="E565" t="s">
        <v>74</v>
      </c>
      <c r="F565" t="s">
        <v>5927</v>
      </c>
      <c r="G565" t="s">
        <v>74</v>
      </c>
      <c r="H565" t="s">
        <v>74</v>
      </c>
      <c r="I565" t="s">
        <v>5928</v>
      </c>
      <c r="J565" t="s">
        <v>5902</v>
      </c>
      <c r="K565" t="s">
        <v>5903</v>
      </c>
      <c r="L565" t="s">
        <v>74</v>
      </c>
      <c r="M565" t="s">
        <v>77</v>
      </c>
      <c r="N565" t="s">
        <v>4714</v>
      </c>
      <c r="O565" t="s">
        <v>5904</v>
      </c>
      <c r="P565" t="s">
        <v>5905</v>
      </c>
      <c r="Q565" t="s">
        <v>5906</v>
      </c>
      <c r="R565" t="s">
        <v>74</v>
      </c>
      <c r="S565" t="s">
        <v>74</v>
      </c>
      <c r="T565" t="s">
        <v>74</v>
      </c>
      <c r="U565" t="s">
        <v>74</v>
      </c>
      <c r="V565" t="s">
        <v>74</v>
      </c>
      <c r="W565" t="s">
        <v>74</v>
      </c>
      <c r="X565" t="s">
        <v>74</v>
      </c>
      <c r="Y565" t="s">
        <v>74</v>
      </c>
      <c r="Z565" t="s">
        <v>74</v>
      </c>
      <c r="AA565" t="s">
        <v>74</v>
      </c>
      <c r="AB565" t="s">
        <v>74</v>
      </c>
      <c r="AC565" t="s">
        <v>74</v>
      </c>
      <c r="AD565" t="s">
        <v>74</v>
      </c>
      <c r="AE565" t="s">
        <v>74</v>
      </c>
      <c r="AF565" t="s">
        <v>74</v>
      </c>
      <c r="AG565">
        <v>0</v>
      </c>
      <c r="AH565">
        <v>0</v>
      </c>
      <c r="AI565">
        <v>0</v>
      </c>
      <c r="AJ565">
        <v>0</v>
      </c>
      <c r="AK565">
        <v>0</v>
      </c>
      <c r="AL565" t="s">
        <v>5908</v>
      </c>
      <c r="AM565" t="s">
        <v>5909</v>
      </c>
      <c r="AN565" t="s">
        <v>5909</v>
      </c>
      <c r="AO565" t="s">
        <v>74</v>
      </c>
      <c r="AP565" t="s">
        <v>74</v>
      </c>
      <c r="AQ565" t="s">
        <v>5910</v>
      </c>
      <c r="AR565" t="s">
        <v>5911</v>
      </c>
      <c r="AS565" t="s">
        <v>74</v>
      </c>
      <c r="AT565" t="s">
        <v>74</v>
      </c>
      <c r="AU565">
        <v>1991</v>
      </c>
      <c r="AV565">
        <v>208</v>
      </c>
      <c r="AW565" t="s">
        <v>74</v>
      </c>
      <c r="AX565" t="s">
        <v>74</v>
      </c>
      <c r="AY565" t="s">
        <v>74</v>
      </c>
      <c r="AZ565" t="s">
        <v>74</v>
      </c>
      <c r="BA565" t="s">
        <v>74</v>
      </c>
      <c r="BB565">
        <v>217</v>
      </c>
      <c r="BC565">
        <v>220</v>
      </c>
      <c r="BD565" t="s">
        <v>74</v>
      </c>
      <c r="BE565" t="s">
        <v>74</v>
      </c>
      <c r="BF565" t="s">
        <v>74</v>
      </c>
      <c r="BG565" t="s">
        <v>74</v>
      </c>
      <c r="BH565" t="s">
        <v>74</v>
      </c>
      <c r="BI565">
        <v>4</v>
      </c>
      <c r="BJ565" t="s">
        <v>2135</v>
      </c>
      <c r="BK565" t="s">
        <v>4726</v>
      </c>
      <c r="BL565" t="s">
        <v>2135</v>
      </c>
      <c r="BM565" t="s">
        <v>5912</v>
      </c>
      <c r="BN565" t="s">
        <v>74</v>
      </c>
      <c r="BO565" t="s">
        <v>74</v>
      </c>
      <c r="BP565" t="s">
        <v>74</v>
      </c>
      <c r="BQ565" t="s">
        <v>74</v>
      </c>
      <c r="BR565" t="s">
        <v>100</v>
      </c>
      <c r="BS565" t="s">
        <v>5929</v>
      </c>
      <c r="BT565" t="str">
        <f>HYPERLINK("https%3A%2F%2Fwww.webofscience.com%2Fwos%2Fwoscc%2Ffull-record%2FWOS:A1991BV17L00022","View Full Record in Web of Science")</f>
        <v>View Full Record in Web of Science</v>
      </c>
    </row>
    <row r="566" spans="1:72" x14ac:dyDescent="0.15">
      <c r="A566" t="s">
        <v>4709</v>
      </c>
      <c r="B566" t="s">
        <v>5930</v>
      </c>
      <c r="C566" t="s">
        <v>74</v>
      </c>
      <c r="D566" t="s">
        <v>5900</v>
      </c>
      <c r="E566" t="s">
        <v>74</v>
      </c>
      <c r="F566" t="s">
        <v>5930</v>
      </c>
      <c r="G566" t="s">
        <v>74</v>
      </c>
      <c r="H566" t="s">
        <v>74</v>
      </c>
      <c r="I566" t="s">
        <v>5931</v>
      </c>
      <c r="J566" t="s">
        <v>5902</v>
      </c>
      <c r="K566" t="s">
        <v>5903</v>
      </c>
      <c r="L566" t="s">
        <v>74</v>
      </c>
      <c r="M566" t="s">
        <v>77</v>
      </c>
      <c r="N566" t="s">
        <v>4714</v>
      </c>
      <c r="O566" t="s">
        <v>5904</v>
      </c>
      <c r="P566" t="s">
        <v>5905</v>
      </c>
      <c r="Q566" t="s">
        <v>5906</v>
      </c>
      <c r="R566" t="s">
        <v>74</v>
      </c>
      <c r="S566" t="s">
        <v>74</v>
      </c>
      <c r="T566" t="s">
        <v>74</v>
      </c>
      <c r="U566" t="s">
        <v>74</v>
      </c>
      <c r="V566" t="s">
        <v>74</v>
      </c>
      <c r="W566" t="s">
        <v>74</v>
      </c>
      <c r="X566" t="s">
        <v>74</v>
      </c>
      <c r="Y566" t="s">
        <v>74</v>
      </c>
      <c r="Z566" t="s">
        <v>74</v>
      </c>
      <c r="AA566" t="s">
        <v>74</v>
      </c>
      <c r="AB566" t="s">
        <v>5907</v>
      </c>
      <c r="AC566" t="s">
        <v>74</v>
      </c>
      <c r="AD566" t="s">
        <v>74</v>
      </c>
      <c r="AE566" t="s">
        <v>74</v>
      </c>
      <c r="AF566" t="s">
        <v>74</v>
      </c>
      <c r="AG566">
        <v>0</v>
      </c>
      <c r="AH566">
        <v>0</v>
      </c>
      <c r="AI566">
        <v>0</v>
      </c>
      <c r="AJ566">
        <v>0</v>
      </c>
      <c r="AK566">
        <v>1</v>
      </c>
      <c r="AL566" t="s">
        <v>5908</v>
      </c>
      <c r="AM566" t="s">
        <v>5909</v>
      </c>
      <c r="AN566" t="s">
        <v>5909</v>
      </c>
      <c r="AO566" t="s">
        <v>74</v>
      </c>
      <c r="AP566" t="s">
        <v>74</v>
      </c>
      <c r="AQ566" t="s">
        <v>5910</v>
      </c>
      <c r="AR566" t="s">
        <v>5911</v>
      </c>
      <c r="AS566" t="s">
        <v>74</v>
      </c>
      <c r="AT566" t="s">
        <v>74</v>
      </c>
      <c r="AU566">
        <v>1991</v>
      </c>
      <c r="AV566">
        <v>208</v>
      </c>
      <c r="AW566" t="s">
        <v>74</v>
      </c>
      <c r="AX566" t="s">
        <v>74</v>
      </c>
      <c r="AY566" t="s">
        <v>74</v>
      </c>
      <c r="AZ566" t="s">
        <v>74</v>
      </c>
      <c r="BA566" t="s">
        <v>74</v>
      </c>
      <c r="BB566">
        <v>285</v>
      </c>
      <c r="BC566">
        <v>289</v>
      </c>
      <c r="BD566" t="s">
        <v>74</v>
      </c>
      <c r="BE566" t="s">
        <v>74</v>
      </c>
      <c r="BF566" t="s">
        <v>74</v>
      </c>
      <c r="BG566" t="s">
        <v>74</v>
      </c>
      <c r="BH566" t="s">
        <v>74</v>
      </c>
      <c r="BI566">
        <v>5</v>
      </c>
      <c r="BJ566" t="s">
        <v>2135</v>
      </c>
      <c r="BK566" t="s">
        <v>4726</v>
      </c>
      <c r="BL566" t="s">
        <v>2135</v>
      </c>
      <c r="BM566" t="s">
        <v>5912</v>
      </c>
      <c r="BN566" t="s">
        <v>74</v>
      </c>
      <c r="BO566" t="s">
        <v>74</v>
      </c>
      <c r="BP566" t="s">
        <v>74</v>
      </c>
      <c r="BQ566" t="s">
        <v>74</v>
      </c>
      <c r="BR566" t="s">
        <v>100</v>
      </c>
      <c r="BS566" t="s">
        <v>5932</v>
      </c>
      <c r="BT566" t="str">
        <f>HYPERLINK("https%3A%2F%2Fwww.webofscience.com%2Fwos%2Fwoscc%2Ffull-record%2FWOS:A1991BV17L00028","View Full Record in Web of Science")</f>
        <v>View Full Record in Web of Science</v>
      </c>
    </row>
    <row r="567" spans="1:72" x14ac:dyDescent="0.15">
      <c r="A567" t="s">
        <v>4709</v>
      </c>
      <c r="B567" t="s">
        <v>5933</v>
      </c>
      <c r="C567" t="s">
        <v>74</v>
      </c>
      <c r="D567" t="s">
        <v>5900</v>
      </c>
      <c r="E567" t="s">
        <v>74</v>
      </c>
      <c r="F567" t="s">
        <v>5933</v>
      </c>
      <c r="G567" t="s">
        <v>74</v>
      </c>
      <c r="H567" t="s">
        <v>74</v>
      </c>
      <c r="I567" t="s">
        <v>5934</v>
      </c>
      <c r="J567" t="s">
        <v>5902</v>
      </c>
      <c r="K567" t="s">
        <v>5903</v>
      </c>
      <c r="L567" t="s">
        <v>74</v>
      </c>
      <c r="M567" t="s">
        <v>77</v>
      </c>
      <c r="N567" t="s">
        <v>4714</v>
      </c>
      <c r="O567" t="s">
        <v>5904</v>
      </c>
      <c r="P567" t="s">
        <v>5905</v>
      </c>
      <c r="Q567" t="s">
        <v>5906</v>
      </c>
      <c r="R567" t="s">
        <v>74</v>
      </c>
      <c r="S567" t="s">
        <v>74</v>
      </c>
      <c r="T567" t="s">
        <v>74</v>
      </c>
      <c r="U567" t="s">
        <v>74</v>
      </c>
      <c r="V567" t="s">
        <v>74</v>
      </c>
      <c r="W567" t="s">
        <v>74</v>
      </c>
      <c r="X567" t="s">
        <v>74</v>
      </c>
      <c r="Y567" t="s">
        <v>74</v>
      </c>
      <c r="Z567" t="s">
        <v>74</v>
      </c>
      <c r="AA567" t="s">
        <v>5935</v>
      </c>
      <c r="AB567" t="s">
        <v>74</v>
      </c>
      <c r="AC567" t="s">
        <v>74</v>
      </c>
      <c r="AD567" t="s">
        <v>74</v>
      </c>
      <c r="AE567" t="s">
        <v>74</v>
      </c>
      <c r="AF567" t="s">
        <v>74</v>
      </c>
      <c r="AG567">
        <v>0</v>
      </c>
      <c r="AH567">
        <v>0</v>
      </c>
      <c r="AI567">
        <v>0</v>
      </c>
      <c r="AJ567">
        <v>0</v>
      </c>
      <c r="AK567">
        <v>0</v>
      </c>
      <c r="AL567" t="s">
        <v>5908</v>
      </c>
      <c r="AM567" t="s">
        <v>5909</v>
      </c>
      <c r="AN567" t="s">
        <v>5909</v>
      </c>
      <c r="AO567" t="s">
        <v>74</v>
      </c>
      <c r="AP567" t="s">
        <v>74</v>
      </c>
      <c r="AQ567" t="s">
        <v>5910</v>
      </c>
      <c r="AR567" t="s">
        <v>5911</v>
      </c>
      <c r="AS567" t="s">
        <v>74</v>
      </c>
      <c r="AT567" t="s">
        <v>74</v>
      </c>
      <c r="AU567">
        <v>1991</v>
      </c>
      <c r="AV567">
        <v>208</v>
      </c>
      <c r="AW567" t="s">
        <v>74</v>
      </c>
      <c r="AX567" t="s">
        <v>74</v>
      </c>
      <c r="AY567" t="s">
        <v>74</v>
      </c>
      <c r="AZ567" t="s">
        <v>74</v>
      </c>
      <c r="BA567" t="s">
        <v>74</v>
      </c>
      <c r="BB567">
        <v>481</v>
      </c>
      <c r="BC567">
        <v>487</v>
      </c>
      <c r="BD567" t="s">
        <v>74</v>
      </c>
      <c r="BE567" t="s">
        <v>74</v>
      </c>
      <c r="BF567" t="s">
        <v>74</v>
      </c>
      <c r="BG567" t="s">
        <v>74</v>
      </c>
      <c r="BH567" t="s">
        <v>74</v>
      </c>
      <c r="BI567">
        <v>7</v>
      </c>
      <c r="BJ567" t="s">
        <v>2135</v>
      </c>
      <c r="BK567" t="s">
        <v>4726</v>
      </c>
      <c r="BL567" t="s">
        <v>2135</v>
      </c>
      <c r="BM567" t="s">
        <v>5912</v>
      </c>
      <c r="BN567" t="s">
        <v>74</v>
      </c>
      <c r="BO567" t="s">
        <v>74</v>
      </c>
      <c r="BP567" t="s">
        <v>74</v>
      </c>
      <c r="BQ567" t="s">
        <v>74</v>
      </c>
      <c r="BR567" t="s">
        <v>100</v>
      </c>
      <c r="BS567" t="s">
        <v>5936</v>
      </c>
      <c r="BT567" t="str">
        <f>HYPERLINK("https%3A%2F%2Fwww.webofscience.com%2Fwos%2Fwoscc%2Ffull-record%2FWOS:A1991BV17L00048","View Full Record in Web of Science")</f>
        <v>View Full Record in Web of Science</v>
      </c>
    </row>
    <row r="568" spans="1:72" x14ac:dyDescent="0.15">
      <c r="A568" t="s">
        <v>72</v>
      </c>
      <c r="B568" t="s">
        <v>5937</v>
      </c>
      <c r="C568" t="s">
        <v>74</v>
      </c>
      <c r="D568" t="s">
        <v>74</v>
      </c>
      <c r="E568" t="s">
        <v>74</v>
      </c>
      <c r="F568" t="s">
        <v>5937</v>
      </c>
      <c r="G568" t="s">
        <v>74</v>
      </c>
      <c r="H568" t="s">
        <v>74</v>
      </c>
      <c r="I568" t="s">
        <v>5938</v>
      </c>
      <c r="J568" t="s">
        <v>5939</v>
      </c>
      <c r="K568" t="s">
        <v>74</v>
      </c>
      <c r="L568" t="s">
        <v>74</v>
      </c>
      <c r="M568" t="s">
        <v>77</v>
      </c>
      <c r="N568" t="s">
        <v>401</v>
      </c>
      <c r="O568" t="s">
        <v>5940</v>
      </c>
      <c r="P568" t="s">
        <v>5941</v>
      </c>
      <c r="Q568" t="s">
        <v>5942</v>
      </c>
      <c r="R568" t="s">
        <v>74</v>
      </c>
      <c r="S568" t="s">
        <v>74</v>
      </c>
      <c r="T568" t="s">
        <v>74</v>
      </c>
      <c r="U568" t="s">
        <v>74</v>
      </c>
      <c r="V568" t="s">
        <v>5943</v>
      </c>
      <c r="W568" t="s">
        <v>74</v>
      </c>
      <c r="X568" t="s">
        <v>74</v>
      </c>
      <c r="Y568" t="s">
        <v>5944</v>
      </c>
      <c r="Z568" t="s">
        <v>74</v>
      </c>
      <c r="AA568" t="s">
        <v>74</v>
      </c>
      <c r="AB568" t="s">
        <v>74</v>
      </c>
      <c r="AC568" t="s">
        <v>74</v>
      </c>
      <c r="AD568" t="s">
        <v>74</v>
      </c>
      <c r="AE568" t="s">
        <v>74</v>
      </c>
      <c r="AF568" t="s">
        <v>74</v>
      </c>
      <c r="AG568">
        <v>0</v>
      </c>
      <c r="AH568">
        <v>51</v>
      </c>
      <c r="AI568">
        <v>54</v>
      </c>
      <c r="AJ568">
        <v>0</v>
      </c>
      <c r="AK568">
        <v>3</v>
      </c>
      <c r="AL568" t="s">
        <v>5945</v>
      </c>
      <c r="AM568" t="s">
        <v>2505</v>
      </c>
      <c r="AN568" t="s">
        <v>5946</v>
      </c>
      <c r="AO568" t="s">
        <v>5947</v>
      </c>
      <c r="AP568" t="s">
        <v>74</v>
      </c>
      <c r="AQ568" t="s">
        <v>74</v>
      </c>
      <c r="AR568" t="s">
        <v>5939</v>
      </c>
      <c r="AS568" t="s">
        <v>5948</v>
      </c>
      <c r="AT568" t="s">
        <v>74</v>
      </c>
      <c r="AU568">
        <v>1991</v>
      </c>
      <c r="AV568">
        <v>30</v>
      </c>
      <c r="AW568">
        <v>2</v>
      </c>
      <c r="AX568" t="s">
        <v>74</v>
      </c>
      <c r="AY568" t="s">
        <v>74</v>
      </c>
      <c r="AZ568" t="s">
        <v>74</v>
      </c>
      <c r="BA568" t="s">
        <v>74</v>
      </c>
      <c r="BB568">
        <v>313</v>
      </c>
      <c r="BC568">
        <v>324</v>
      </c>
      <c r="BD568" t="s">
        <v>74</v>
      </c>
      <c r="BE568" t="s">
        <v>5949</v>
      </c>
      <c r="BF568" t="str">
        <f>HYPERLINK("http://dx.doi.org/10.1080/00173139109431986","http://dx.doi.org/10.1080/00173139109431986")</f>
        <v>http://dx.doi.org/10.1080/00173139109431986</v>
      </c>
      <c r="BG568" t="s">
        <v>74</v>
      </c>
      <c r="BH568" t="s">
        <v>74</v>
      </c>
      <c r="BI568">
        <v>12</v>
      </c>
      <c r="BJ568" t="s">
        <v>395</v>
      </c>
      <c r="BK568" t="s">
        <v>417</v>
      </c>
      <c r="BL568" t="s">
        <v>395</v>
      </c>
      <c r="BM568" t="s">
        <v>5950</v>
      </c>
      <c r="BN568" t="s">
        <v>74</v>
      </c>
      <c r="BO568" t="s">
        <v>147</v>
      </c>
      <c r="BP568" t="s">
        <v>74</v>
      </c>
      <c r="BQ568" t="s">
        <v>74</v>
      </c>
      <c r="BR568" t="s">
        <v>100</v>
      </c>
      <c r="BS568" t="s">
        <v>5951</v>
      </c>
      <c r="BT568" t="str">
        <f>HYPERLINK("https%3A%2F%2Fwww.webofscience.com%2Fwos%2Fwoscc%2Ffull-record%2FWOS:A1991HA11900004","View Full Record in Web of Science")</f>
        <v>View Full Record in Web of Science</v>
      </c>
    </row>
    <row r="569" spans="1:72" x14ac:dyDescent="0.15">
      <c r="A569" t="s">
        <v>72</v>
      </c>
      <c r="B569" t="s">
        <v>5952</v>
      </c>
      <c r="C569" t="s">
        <v>74</v>
      </c>
      <c r="D569" t="s">
        <v>74</v>
      </c>
      <c r="E569" t="s">
        <v>74</v>
      </c>
      <c r="F569" t="s">
        <v>5952</v>
      </c>
      <c r="G569" t="s">
        <v>74</v>
      </c>
      <c r="H569" t="s">
        <v>74</v>
      </c>
      <c r="I569" t="s">
        <v>5953</v>
      </c>
      <c r="J569" t="s">
        <v>5939</v>
      </c>
      <c r="K569" t="s">
        <v>74</v>
      </c>
      <c r="L569" t="s">
        <v>74</v>
      </c>
      <c r="M569" t="s">
        <v>77</v>
      </c>
      <c r="N569" t="s">
        <v>401</v>
      </c>
      <c r="O569" t="s">
        <v>5940</v>
      </c>
      <c r="P569" t="s">
        <v>5941</v>
      </c>
      <c r="Q569" t="s">
        <v>5942</v>
      </c>
      <c r="R569" t="s">
        <v>74</v>
      </c>
      <c r="S569" t="s">
        <v>74</v>
      </c>
      <c r="T569" t="s">
        <v>74</v>
      </c>
      <c r="U569" t="s">
        <v>74</v>
      </c>
      <c r="V569" t="s">
        <v>5954</v>
      </c>
      <c r="W569" t="s">
        <v>74</v>
      </c>
      <c r="X569" t="s">
        <v>74</v>
      </c>
      <c r="Y569" t="s">
        <v>5955</v>
      </c>
      <c r="Z569" t="s">
        <v>74</v>
      </c>
      <c r="AA569" t="s">
        <v>74</v>
      </c>
      <c r="AB569" t="s">
        <v>74</v>
      </c>
      <c r="AC569" t="s">
        <v>74</v>
      </c>
      <c r="AD569" t="s">
        <v>74</v>
      </c>
      <c r="AE569" t="s">
        <v>74</v>
      </c>
      <c r="AF569" t="s">
        <v>74</v>
      </c>
      <c r="AG569">
        <v>0</v>
      </c>
      <c r="AH569">
        <v>42</v>
      </c>
      <c r="AI569">
        <v>44</v>
      </c>
      <c r="AJ569">
        <v>0</v>
      </c>
      <c r="AK569">
        <v>8</v>
      </c>
      <c r="AL569" t="s">
        <v>5945</v>
      </c>
      <c r="AM569" t="s">
        <v>2505</v>
      </c>
      <c r="AN569" t="s">
        <v>5946</v>
      </c>
      <c r="AO569" t="s">
        <v>5947</v>
      </c>
      <c r="AP569" t="s">
        <v>74</v>
      </c>
      <c r="AQ569" t="s">
        <v>74</v>
      </c>
      <c r="AR569" t="s">
        <v>5939</v>
      </c>
      <c r="AS569" t="s">
        <v>5948</v>
      </c>
      <c r="AT569" t="s">
        <v>74</v>
      </c>
      <c r="AU569">
        <v>1991</v>
      </c>
      <c r="AV569">
        <v>30</v>
      </c>
      <c r="AW569">
        <v>2</v>
      </c>
      <c r="AX569" t="s">
        <v>74</v>
      </c>
      <c r="AY569" t="s">
        <v>74</v>
      </c>
      <c r="AZ569" t="s">
        <v>74</v>
      </c>
      <c r="BA569" t="s">
        <v>74</v>
      </c>
      <c r="BB569">
        <v>380</v>
      </c>
      <c r="BC569">
        <v>393</v>
      </c>
      <c r="BD569" t="s">
        <v>74</v>
      </c>
      <c r="BE569" t="s">
        <v>5956</v>
      </c>
      <c r="BF569" t="str">
        <f>HYPERLINK("http://dx.doi.org/10.1080/00173139109431994","http://dx.doi.org/10.1080/00173139109431994")</f>
        <v>http://dx.doi.org/10.1080/00173139109431994</v>
      </c>
      <c r="BG569" t="s">
        <v>74</v>
      </c>
      <c r="BH569" t="s">
        <v>74</v>
      </c>
      <c r="BI569">
        <v>14</v>
      </c>
      <c r="BJ569" t="s">
        <v>395</v>
      </c>
      <c r="BK569" t="s">
        <v>417</v>
      </c>
      <c r="BL569" t="s">
        <v>395</v>
      </c>
      <c r="BM569" t="s">
        <v>5950</v>
      </c>
      <c r="BN569" t="s">
        <v>74</v>
      </c>
      <c r="BO569" t="s">
        <v>147</v>
      </c>
      <c r="BP569" t="s">
        <v>74</v>
      </c>
      <c r="BQ569" t="s">
        <v>74</v>
      </c>
      <c r="BR569" t="s">
        <v>100</v>
      </c>
      <c r="BS569" t="s">
        <v>5957</v>
      </c>
      <c r="BT569" t="str">
        <f>HYPERLINK("https%3A%2F%2Fwww.webofscience.com%2Fwos%2Fwoscc%2Ffull-record%2FWOS:A1991HA11900012","View Full Record in Web of Science")</f>
        <v>View Full Record in Web of Science</v>
      </c>
    </row>
    <row r="570" spans="1:72" x14ac:dyDescent="0.15">
      <c r="A570" t="s">
        <v>72</v>
      </c>
      <c r="B570" t="s">
        <v>5958</v>
      </c>
      <c r="C570" t="s">
        <v>74</v>
      </c>
      <c r="D570" t="s">
        <v>74</v>
      </c>
      <c r="E570" t="s">
        <v>74</v>
      </c>
      <c r="F570" t="s">
        <v>5958</v>
      </c>
      <c r="G570" t="s">
        <v>74</v>
      </c>
      <c r="H570" t="s">
        <v>74</v>
      </c>
      <c r="I570" t="s">
        <v>5959</v>
      </c>
      <c r="J570" t="s">
        <v>5960</v>
      </c>
      <c r="K570" t="s">
        <v>74</v>
      </c>
      <c r="L570" t="s">
        <v>74</v>
      </c>
      <c r="M570" t="s">
        <v>1302</v>
      </c>
      <c r="N570" t="s">
        <v>78</v>
      </c>
      <c r="O570" t="s">
        <v>74</v>
      </c>
      <c r="P570" t="s">
        <v>74</v>
      </c>
      <c r="Q570" t="s">
        <v>74</v>
      </c>
      <c r="R570" t="s">
        <v>74</v>
      </c>
      <c r="S570" t="s">
        <v>74</v>
      </c>
      <c r="T570" t="s">
        <v>74</v>
      </c>
      <c r="U570" t="s">
        <v>74</v>
      </c>
      <c r="V570" t="s">
        <v>5961</v>
      </c>
      <c r="W570" t="s">
        <v>5962</v>
      </c>
      <c r="X570" t="s">
        <v>5963</v>
      </c>
      <c r="Y570" t="s">
        <v>5964</v>
      </c>
      <c r="Z570" t="s">
        <v>74</v>
      </c>
      <c r="AA570" t="s">
        <v>74</v>
      </c>
      <c r="AB570" t="s">
        <v>74</v>
      </c>
      <c r="AC570" t="s">
        <v>74</v>
      </c>
      <c r="AD570" t="s">
        <v>74</v>
      </c>
      <c r="AE570" t="s">
        <v>74</v>
      </c>
      <c r="AF570" t="s">
        <v>74</v>
      </c>
      <c r="AG570">
        <v>38</v>
      </c>
      <c r="AH570">
        <v>8</v>
      </c>
      <c r="AI570">
        <v>12</v>
      </c>
      <c r="AJ570">
        <v>0</v>
      </c>
      <c r="AK570">
        <v>5</v>
      </c>
      <c r="AL570" t="s">
        <v>5965</v>
      </c>
      <c r="AM570" t="s">
        <v>5966</v>
      </c>
      <c r="AN570" t="s">
        <v>5967</v>
      </c>
      <c r="AO570" t="s">
        <v>5968</v>
      </c>
      <c r="AP570" t="s">
        <v>74</v>
      </c>
      <c r="AQ570" t="s">
        <v>74</v>
      </c>
      <c r="AR570" t="s">
        <v>5969</v>
      </c>
      <c r="AS570" t="s">
        <v>5970</v>
      </c>
      <c r="AT570" t="s">
        <v>74</v>
      </c>
      <c r="AU570">
        <v>1991</v>
      </c>
      <c r="AV570">
        <v>45</v>
      </c>
      <c r="AW570" t="s">
        <v>415</v>
      </c>
      <c r="AX570" t="s">
        <v>74</v>
      </c>
      <c r="AY570" t="s">
        <v>74</v>
      </c>
      <c r="AZ570" t="s">
        <v>74</v>
      </c>
      <c r="BA570" t="s">
        <v>74</v>
      </c>
      <c r="BB570">
        <v>39</v>
      </c>
      <c r="BC570">
        <v>58</v>
      </c>
      <c r="BD570" t="s">
        <v>74</v>
      </c>
      <c r="BE570" t="s">
        <v>5971</v>
      </c>
      <c r="BF570" t="str">
        <f>HYPERLINK("http://dx.doi.org/10.1007/BF02365635","http://dx.doi.org/10.1007/BF02365635")</f>
        <v>http://dx.doi.org/10.1007/BF02365635</v>
      </c>
      <c r="BG570" t="s">
        <v>74</v>
      </c>
      <c r="BH570" t="s">
        <v>74</v>
      </c>
      <c r="BI570">
        <v>20</v>
      </c>
      <c r="BJ570" t="s">
        <v>416</v>
      </c>
      <c r="BK570" t="s">
        <v>97</v>
      </c>
      <c r="BL570" t="s">
        <v>416</v>
      </c>
      <c r="BM570" t="s">
        <v>5972</v>
      </c>
      <c r="BN570" t="s">
        <v>74</v>
      </c>
      <c r="BO570" t="s">
        <v>147</v>
      </c>
      <c r="BP570" t="s">
        <v>74</v>
      </c>
      <c r="BQ570" t="s">
        <v>74</v>
      </c>
      <c r="BR570" t="s">
        <v>100</v>
      </c>
      <c r="BS570" t="s">
        <v>5973</v>
      </c>
      <c r="BT570" t="str">
        <f>HYPERLINK("https%3A%2F%2Fwww.webofscience.com%2Fwos%2Fwoscc%2Ffull-record%2FWOS:A1991GR07300002","View Full Record in Web of Science")</f>
        <v>View Full Record in Web of Science</v>
      </c>
    </row>
    <row r="571" spans="1:72" x14ac:dyDescent="0.15">
      <c r="A571" t="s">
        <v>72</v>
      </c>
      <c r="B571" t="s">
        <v>5974</v>
      </c>
      <c r="C571" t="s">
        <v>74</v>
      </c>
      <c r="D571" t="s">
        <v>74</v>
      </c>
      <c r="E571" t="s">
        <v>74</v>
      </c>
      <c r="F571" t="s">
        <v>5974</v>
      </c>
      <c r="G571" t="s">
        <v>74</v>
      </c>
      <c r="H571" t="s">
        <v>74</v>
      </c>
      <c r="I571" t="s">
        <v>5975</v>
      </c>
      <c r="J571" t="s">
        <v>5960</v>
      </c>
      <c r="K571" t="s">
        <v>74</v>
      </c>
      <c r="L571" t="s">
        <v>74</v>
      </c>
      <c r="M571" t="s">
        <v>77</v>
      </c>
      <c r="N571" t="s">
        <v>261</v>
      </c>
      <c r="O571" t="s">
        <v>74</v>
      </c>
      <c r="P571" t="s">
        <v>74</v>
      </c>
      <c r="Q571" t="s">
        <v>74</v>
      </c>
      <c r="R571" t="s">
        <v>74</v>
      </c>
      <c r="S571" t="s">
        <v>74</v>
      </c>
      <c r="T571" t="s">
        <v>74</v>
      </c>
      <c r="U571" t="s">
        <v>2774</v>
      </c>
      <c r="V571" t="s">
        <v>5976</v>
      </c>
      <c r="W571" t="s">
        <v>5977</v>
      </c>
      <c r="X571" t="s">
        <v>5978</v>
      </c>
      <c r="Y571" t="s">
        <v>5979</v>
      </c>
      <c r="Z571" t="s">
        <v>74</v>
      </c>
      <c r="AA571" t="s">
        <v>74</v>
      </c>
      <c r="AB571" t="s">
        <v>74</v>
      </c>
      <c r="AC571" t="s">
        <v>74</v>
      </c>
      <c r="AD571" t="s">
        <v>74</v>
      </c>
      <c r="AE571" t="s">
        <v>74</v>
      </c>
      <c r="AF571" t="s">
        <v>74</v>
      </c>
      <c r="AG571">
        <v>13</v>
      </c>
      <c r="AH571">
        <v>4</v>
      </c>
      <c r="AI571">
        <v>5</v>
      </c>
      <c r="AJ571">
        <v>0</v>
      </c>
      <c r="AK571">
        <v>1</v>
      </c>
      <c r="AL571" t="s">
        <v>5965</v>
      </c>
      <c r="AM571" t="s">
        <v>5966</v>
      </c>
      <c r="AN571" t="s">
        <v>5967</v>
      </c>
      <c r="AO571" t="s">
        <v>5968</v>
      </c>
      <c r="AP571" t="s">
        <v>74</v>
      </c>
      <c r="AQ571" t="s">
        <v>74</v>
      </c>
      <c r="AR571" t="s">
        <v>5969</v>
      </c>
      <c r="AS571" t="s">
        <v>5970</v>
      </c>
      <c r="AT571" t="s">
        <v>74</v>
      </c>
      <c r="AU571">
        <v>1991</v>
      </c>
      <c r="AV571">
        <v>45</v>
      </c>
      <c r="AW571" t="s">
        <v>415</v>
      </c>
      <c r="AX571" t="s">
        <v>74</v>
      </c>
      <c r="AY571" t="s">
        <v>74</v>
      </c>
      <c r="AZ571" t="s">
        <v>74</v>
      </c>
      <c r="BA571" t="s">
        <v>74</v>
      </c>
      <c r="BB571">
        <v>237</v>
      </c>
      <c r="BC571">
        <v>252</v>
      </c>
      <c r="BD571" t="s">
        <v>74</v>
      </c>
      <c r="BE571" t="s">
        <v>5980</v>
      </c>
      <c r="BF571" t="str">
        <f>HYPERLINK("http://dx.doi.org/10.1007/BF02365644","http://dx.doi.org/10.1007/BF02365644")</f>
        <v>http://dx.doi.org/10.1007/BF02365644</v>
      </c>
      <c r="BG571" t="s">
        <v>74</v>
      </c>
      <c r="BH571" t="s">
        <v>74</v>
      </c>
      <c r="BI571">
        <v>16</v>
      </c>
      <c r="BJ571" t="s">
        <v>416</v>
      </c>
      <c r="BK571" t="s">
        <v>97</v>
      </c>
      <c r="BL571" t="s">
        <v>416</v>
      </c>
      <c r="BM571" t="s">
        <v>5972</v>
      </c>
      <c r="BN571" t="s">
        <v>74</v>
      </c>
      <c r="BO571" t="s">
        <v>147</v>
      </c>
      <c r="BP571" t="s">
        <v>74</v>
      </c>
      <c r="BQ571" t="s">
        <v>74</v>
      </c>
      <c r="BR571" t="s">
        <v>100</v>
      </c>
      <c r="BS571" t="s">
        <v>5981</v>
      </c>
      <c r="BT571" t="str">
        <f>HYPERLINK("https%3A%2F%2Fwww.webofscience.com%2Fwos%2Fwoscc%2Ffull-record%2FWOS:A1991GR07300011","View Full Record in Web of Science")</f>
        <v>View Full Record in Web of Science</v>
      </c>
    </row>
    <row r="572" spans="1:72" x14ac:dyDescent="0.15">
      <c r="A572" t="s">
        <v>72</v>
      </c>
      <c r="B572" t="s">
        <v>5974</v>
      </c>
      <c r="C572" t="s">
        <v>74</v>
      </c>
      <c r="D572" t="s">
        <v>74</v>
      </c>
      <c r="E572" t="s">
        <v>74</v>
      </c>
      <c r="F572" t="s">
        <v>5974</v>
      </c>
      <c r="G572" t="s">
        <v>74</v>
      </c>
      <c r="H572" t="s">
        <v>74</v>
      </c>
      <c r="I572" t="s">
        <v>5982</v>
      </c>
      <c r="J572" t="s">
        <v>5960</v>
      </c>
      <c r="K572" t="s">
        <v>74</v>
      </c>
      <c r="L572" t="s">
        <v>74</v>
      </c>
      <c r="M572" t="s">
        <v>77</v>
      </c>
      <c r="N572" t="s">
        <v>78</v>
      </c>
      <c r="O572" t="s">
        <v>74</v>
      </c>
      <c r="P572" t="s">
        <v>74</v>
      </c>
      <c r="Q572" t="s">
        <v>74</v>
      </c>
      <c r="R572" t="s">
        <v>74</v>
      </c>
      <c r="S572" t="s">
        <v>74</v>
      </c>
      <c r="T572" t="s">
        <v>74</v>
      </c>
      <c r="U572" t="s">
        <v>74</v>
      </c>
      <c r="V572" t="s">
        <v>5983</v>
      </c>
      <c r="W572" t="s">
        <v>5977</v>
      </c>
      <c r="X572" t="s">
        <v>5978</v>
      </c>
      <c r="Y572" t="s">
        <v>5979</v>
      </c>
      <c r="Z572" t="s">
        <v>74</v>
      </c>
      <c r="AA572" t="s">
        <v>74</v>
      </c>
      <c r="AB572" t="s">
        <v>74</v>
      </c>
      <c r="AC572" t="s">
        <v>74</v>
      </c>
      <c r="AD572" t="s">
        <v>74</v>
      </c>
      <c r="AE572" t="s">
        <v>74</v>
      </c>
      <c r="AF572" t="s">
        <v>74</v>
      </c>
      <c r="AG572">
        <v>10</v>
      </c>
      <c r="AH572">
        <v>2</v>
      </c>
      <c r="AI572">
        <v>2</v>
      </c>
      <c r="AJ572">
        <v>0</v>
      </c>
      <c r="AK572">
        <v>2</v>
      </c>
      <c r="AL572" t="s">
        <v>5965</v>
      </c>
      <c r="AM572" t="s">
        <v>5966</v>
      </c>
      <c r="AN572" t="s">
        <v>5967</v>
      </c>
      <c r="AO572" t="s">
        <v>5968</v>
      </c>
      <c r="AP572" t="s">
        <v>74</v>
      </c>
      <c r="AQ572" t="s">
        <v>74</v>
      </c>
      <c r="AR572" t="s">
        <v>5969</v>
      </c>
      <c r="AS572" t="s">
        <v>5970</v>
      </c>
      <c r="AT572" t="s">
        <v>74</v>
      </c>
      <c r="AU572">
        <v>1991</v>
      </c>
      <c r="AV572">
        <v>45</v>
      </c>
      <c r="AW572" t="s">
        <v>415</v>
      </c>
      <c r="AX572" t="s">
        <v>74</v>
      </c>
      <c r="AY572" t="s">
        <v>74</v>
      </c>
      <c r="AZ572" t="s">
        <v>74</v>
      </c>
      <c r="BA572" t="s">
        <v>74</v>
      </c>
      <c r="BB572">
        <v>253</v>
      </c>
      <c r="BC572">
        <v>262</v>
      </c>
      <c r="BD572" t="s">
        <v>74</v>
      </c>
      <c r="BE572" t="s">
        <v>5984</v>
      </c>
      <c r="BF572" t="str">
        <f>HYPERLINK("http://dx.doi.org/10.1007/BF02365645","http://dx.doi.org/10.1007/BF02365645")</f>
        <v>http://dx.doi.org/10.1007/BF02365645</v>
      </c>
      <c r="BG572" t="s">
        <v>74</v>
      </c>
      <c r="BH572" t="s">
        <v>74</v>
      </c>
      <c r="BI572">
        <v>10</v>
      </c>
      <c r="BJ572" t="s">
        <v>416</v>
      </c>
      <c r="BK572" t="s">
        <v>97</v>
      </c>
      <c r="BL572" t="s">
        <v>416</v>
      </c>
      <c r="BM572" t="s">
        <v>5972</v>
      </c>
      <c r="BN572" t="s">
        <v>74</v>
      </c>
      <c r="BO572" t="s">
        <v>147</v>
      </c>
      <c r="BP572" t="s">
        <v>74</v>
      </c>
      <c r="BQ572" t="s">
        <v>74</v>
      </c>
      <c r="BR572" t="s">
        <v>100</v>
      </c>
      <c r="BS572" t="s">
        <v>5985</v>
      </c>
      <c r="BT572" t="str">
        <f>HYPERLINK("https%3A%2F%2Fwww.webofscience.com%2Fwos%2Fwoscc%2Ffull-record%2FWOS:A1991GR07300012","View Full Record in Web of Science")</f>
        <v>View Full Record in Web of Science</v>
      </c>
    </row>
    <row r="573" spans="1:72" x14ac:dyDescent="0.15">
      <c r="A573" t="s">
        <v>72</v>
      </c>
      <c r="B573" t="s">
        <v>5986</v>
      </c>
      <c r="C573" t="s">
        <v>74</v>
      </c>
      <c r="D573" t="s">
        <v>74</v>
      </c>
      <c r="E573" t="s">
        <v>74</v>
      </c>
      <c r="F573" t="s">
        <v>5986</v>
      </c>
      <c r="G573" t="s">
        <v>74</v>
      </c>
      <c r="H573" t="s">
        <v>74</v>
      </c>
      <c r="I573" t="s">
        <v>5987</v>
      </c>
      <c r="J573" t="s">
        <v>5988</v>
      </c>
      <c r="K573" t="s">
        <v>74</v>
      </c>
      <c r="L573" t="s">
        <v>74</v>
      </c>
      <c r="M573" t="s">
        <v>77</v>
      </c>
      <c r="N573" t="s">
        <v>141</v>
      </c>
      <c r="O573" t="s">
        <v>74</v>
      </c>
      <c r="P573" t="s">
        <v>74</v>
      </c>
      <c r="Q573" t="s">
        <v>74</v>
      </c>
      <c r="R573" t="s">
        <v>74</v>
      </c>
      <c r="S573" t="s">
        <v>74</v>
      </c>
      <c r="T573" t="s">
        <v>74</v>
      </c>
      <c r="U573" t="s">
        <v>74</v>
      </c>
      <c r="V573" t="s">
        <v>74</v>
      </c>
      <c r="W573" t="s">
        <v>74</v>
      </c>
      <c r="X573" t="s">
        <v>74</v>
      </c>
      <c r="Y573" t="s">
        <v>5989</v>
      </c>
      <c r="Z573" t="s">
        <v>74</v>
      </c>
      <c r="AA573" t="s">
        <v>5990</v>
      </c>
      <c r="AB573" t="s">
        <v>5991</v>
      </c>
      <c r="AC573" t="s">
        <v>74</v>
      </c>
      <c r="AD573" t="s">
        <v>74</v>
      </c>
      <c r="AE573" t="s">
        <v>74</v>
      </c>
      <c r="AF573" t="s">
        <v>74</v>
      </c>
      <c r="AG573">
        <v>1</v>
      </c>
      <c r="AH573">
        <v>0</v>
      </c>
      <c r="AI573">
        <v>0</v>
      </c>
      <c r="AJ573">
        <v>0</v>
      </c>
      <c r="AK573">
        <v>0</v>
      </c>
      <c r="AL573" t="s">
        <v>616</v>
      </c>
      <c r="AM573" t="s">
        <v>111</v>
      </c>
      <c r="AN573" t="s">
        <v>1236</v>
      </c>
      <c r="AO573" t="s">
        <v>5992</v>
      </c>
      <c r="AP573" t="s">
        <v>74</v>
      </c>
      <c r="AQ573" t="s">
        <v>74</v>
      </c>
      <c r="AR573" t="s">
        <v>5993</v>
      </c>
      <c r="AS573" t="s">
        <v>5994</v>
      </c>
      <c r="AT573" t="s">
        <v>74</v>
      </c>
      <c r="AU573">
        <v>1991</v>
      </c>
      <c r="AV573">
        <v>13</v>
      </c>
      <c r="AW573">
        <v>2</v>
      </c>
      <c r="AX573" t="s">
        <v>74</v>
      </c>
      <c r="AY573" t="s">
        <v>74</v>
      </c>
      <c r="AZ573" t="s">
        <v>74</v>
      </c>
      <c r="BA573" t="s">
        <v>74</v>
      </c>
      <c r="BB573">
        <v>336</v>
      </c>
      <c r="BC573">
        <v>336</v>
      </c>
      <c r="BD573" t="s">
        <v>74</v>
      </c>
      <c r="BE573" t="s">
        <v>74</v>
      </c>
      <c r="BF573" t="s">
        <v>74</v>
      </c>
      <c r="BG573" t="s">
        <v>74</v>
      </c>
      <c r="BH573" t="s">
        <v>74</v>
      </c>
      <c r="BI573">
        <v>1</v>
      </c>
      <c r="BJ573" t="s">
        <v>5995</v>
      </c>
      <c r="BK573" t="s">
        <v>590</v>
      </c>
      <c r="BL573" t="s">
        <v>5996</v>
      </c>
      <c r="BM573" t="s">
        <v>5997</v>
      </c>
      <c r="BN573" t="s">
        <v>74</v>
      </c>
      <c r="BO573" t="s">
        <v>74</v>
      </c>
      <c r="BP573" t="s">
        <v>74</v>
      </c>
      <c r="BQ573" t="s">
        <v>74</v>
      </c>
      <c r="BR573" t="s">
        <v>100</v>
      </c>
      <c r="BS573" t="s">
        <v>5998</v>
      </c>
      <c r="BT573" t="str">
        <f>HYPERLINK("https%3A%2F%2Fwww.webofscience.com%2Fwos%2Fwoscc%2Ffull-record%2FWOS:A1991HE62600038","View Full Record in Web of Science")</f>
        <v>View Full Record in Web of Science</v>
      </c>
    </row>
    <row r="574" spans="1:72" x14ac:dyDescent="0.15">
      <c r="A574" t="s">
        <v>72</v>
      </c>
      <c r="B574" t="s">
        <v>5999</v>
      </c>
      <c r="C574" t="s">
        <v>74</v>
      </c>
      <c r="D574" t="s">
        <v>74</v>
      </c>
      <c r="E574" t="s">
        <v>74</v>
      </c>
      <c r="F574" t="s">
        <v>5999</v>
      </c>
      <c r="G574" t="s">
        <v>74</v>
      </c>
      <c r="H574" t="s">
        <v>74</v>
      </c>
      <c r="I574" t="s">
        <v>6000</v>
      </c>
      <c r="J574" t="s">
        <v>6001</v>
      </c>
      <c r="K574" t="s">
        <v>74</v>
      </c>
      <c r="L574" t="s">
        <v>74</v>
      </c>
      <c r="M574" t="s">
        <v>77</v>
      </c>
      <c r="N574" t="s">
        <v>78</v>
      </c>
      <c r="O574" t="s">
        <v>74</v>
      </c>
      <c r="P574" t="s">
        <v>74</v>
      </c>
      <c r="Q574" t="s">
        <v>74</v>
      </c>
      <c r="R574" t="s">
        <v>74</v>
      </c>
      <c r="S574" t="s">
        <v>74</v>
      </c>
      <c r="T574" t="s">
        <v>74</v>
      </c>
      <c r="U574" t="s">
        <v>74</v>
      </c>
      <c r="V574" t="s">
        <v>6002</v>
      </c>
      <c r="W574" t="s">
        <v>6003</v>
      </c>
      <c r="X574" t="s">
        <v>6004</v>
      </c>
      <c r="Y574" t="s">
        <v>6005</v>
      </c>
      <c r="Z574" t="s">
        <v>74</v>
      </c>
      <c r="AA574" t="s">
        <v>6006</v>
      </c>
      <c r="AB574" t="s">
        <v>74</v>
      </c>
      <c r="AC574" t="s">
        <v>74</v>
      </c>
      <c r="AD574" t="s">
        <v>74</v>
      </c>
      <c r="AE574" t="s">
        <v>74</v>
      </c>
      <c r="AF574" t="s">
        <v>74</v>
      </c>
      <c r="AG574">
        <v>4</v>
      </c>
      <c r="AH574">
        <v>0</v>
      </c>
      <c r="AI574">
        <v>0</v>
      </c>
      <c r="AJ574">
        <v>0</v>
      </c>
      <c r="AK574">
        <v>1</v>
      </c>
      <c r="AL574" t="s">
        <v>842</v>
      </c>
      <c r="AM574" t="s">
        <v>235</v>
      </c>
      <c r="AN574" t="s">
        <v>3190</v>
      </c>
      <c r="AO574" t="s">
        <v>6007</v>
      </c>
      <c r="AP574" t="s">
        <v>74</v>
      </c>
      <c r="AQ574" t="s">
        <v>74</v>
      </c>
      <c r="AR574" t="s">
        <v>6008</v>
      </c>
      <c r="AS574" t="s">
        <v>74</v>
      </c>
      <c r="AT574" t="s">
        <v>74</v>
      </c>
      <c r="AU574">
        <v>1991</v>
      </c>
      <c r="AV574" t="s">
        <v>74</v>
      </c>
      <c r="AW574">
        <v>148</v>
      </c>
      <c r="AX574" t="s">
        <v>74</v>
      </c>
      <c r="AY574" t="s">
        <v>74</v>
      </c>
      <c r="AZ574" t="s">
        <v>74</v>
      </c>
      <c r="BA574" t="s">
        <v>74</v>
      </c>
      <c r="BB574">
        <v>112</v>
      </c>
      <c r="BC574">
        <v>113</v>
      </c>
      <c r="BD574" t="s">
        <v>74</v>
      </c>
      <c r="BE574" t="s">
        <v>74</v>
      </c>
      <c r="BF574" t="s">
        <v>74</v>
      </c>
      <c r="BG574" t="s">
        <v>74</v>
      </c>
      <c r="BH574" t="s">
        <v>74</v>
      </c>
      <c r="BI574">
        <v>2</v>
      </c>
      <c r="BJ574" t="s">
        <v>818</v>
      </c>
      <c r="BK574" t="s">
        <v>97</v>
      </c>
      <c r="BL574" t="s">
        <v>818</v>
      </c>
      <c r="BM574" t="s">
        <v>6009</v>
      </c>
      <c r="BN574" t="s">
        <v>74</v>
      </c>
      <c r="BO574" t="s">
        <v>74</v>
      </c>
      <c r="BP574" t="s">
        <v>74</v>
      </c>
      <c r="BQ574" t="s">
        <v>74</v>
      </c>
      <c r="BR574" t="s">
        <v>100</v>
      </c>
      <c r="BS574" t="s">
        <v>6010</v>
      </c>
      <c r="BT574" t="str">
        <f>HYPERLINK("https%3A%2F%2Fwww.webofscience.com%2Fwos%2Fwoscc%2Ffull-record%2FWOS:A1991GB20100025","View Full Record in Web of Science")</f>
        <v>View Full Record in Web of Science</v>
      </c>
    </row>
    <row r="575" spans="1:72" x14ac:dyDescent="0.15">
      <c r="A575" t="s">
        <v>72</v>
      </c>
      <c r="B575" t="s">
        <v>6011</v>
      </c>
      <c r="C575" t="s">
        <v>74</v>
      </c>
      <c r="D575" t="s">
        <v>74</v>
      </c>
      <c r="E575" t="s">
        <v>74</v>
      </c>
      <c r="F575" t="s">
        <v>6011</v>
      </c>
      <c r="G575" t="s">
        <v>74</v>
      </c>
      <c r="H575" t="s">
        <v>74</v>
      </c>
      <c r="I575" t="s">
        <v>6012</v>
      </c>
      <c r="J575" t="s">
        <v>6013</v>
      </c>
      <c r="K575" t="s">
        <v>74</v>
      </c>
      <c r="L575" t="s">
        <v>74</v>
      </c>
      <c r="M575" t="s">
        <v>77</v>
      </c>
      <c r="N575" t="s">
        <v>78</v>
      </c>
      <c r="O575" t="s">
        <v>74</v>
      </c>
      <c r="P575" t="s">
        <v>74</v>
      </c>
      <c r="Q575" t="s">
        <v>74</v>
      </c>
      <c r="R575" t="s">
        <v>74</v>
      </c>
      <c r="S575" t="s">
        <v>74</v>
      </c>
      <c r="T575" t="s">
        <v>74</v>
      </c>
      <c r="U575" t="s">
        <v>6014</v>
      </c>
      <c r="V575" t="s">
        <v>6015</v>
      </c>
      <c r="W575" t="s">
        <v>74</v>
      </c>
      <c r="X575" t="s">
        <v>74</v>
      </c>
      <c r="Y575" t="s">
        <v>6016</v>
      </c>
      <c r="Z575" t="s">
        <v>74</v>
      </c>
      <c r="AA575" t="s">
        <v>74</v>
      </c>
      <c r="AB575" t="s">
        <v>74</v>
      </c>
      <c r="AC575" t="s">
        <v>74</v>
      </c>
      <c r="AD575" t="s">
        <v>74</v>
      </c>
      <c r="AE575" t="s">
        <v>74</v>
      </c>
      <c r="AF575" t="s">
        <v>74</v>
      </c>
      <c r="AG575">
        <v>46</v>
      </c>
      <c r="AH575">
        <v>49</v>
      </c>
      <c r="AI575">
        <v>51</v>
      </c>
      <c r="AJ575">
        <v>0</v>
      </c>
      <c r="AK575">
        <v>18</v>
      </c>
      <c r="AL575" t="s">
        <v>6017</v>
      </c>
      <c r="AM575" t="s">
        <v>6018</v>
      </c>
      <c r="AN575" t="s">
        <v>6019</v>
      </c>
      <c r="AO575" t="s">
        <v>6020</v>
      </c>
      <c r="AP575" t="s">
        <v>74</v>
      </c>
      <c r="AQ575" t="s">
        <v>74</v>
      </c>
      <c r="AR575" t="s">
        <v>6013</v>
      </c>
      <c r="AS575" t="s">
        <v>6021</v>
      </c>
      <c r="AT575" t="s">
        <v>4915</v>
      </c>
      <c r="AU575">
        <v>1991</v>
      </c>
      <c r="AV575">
        <v>133</v>
      </c>
      <c r="AW575">
        <v>1</v>
      </c>
      <c r="AX575" t="s">
        <v>74</v>
      </c>
      <c r="AY575" t="s">
        <v>74</v>
      </c>
      <c r="AZ575" t="s">
        <v>74</v>
      </c>
      <c r="BA575" t="s">
        <v>74</v>
      </c>
      <c r="BB575">
        <v>3</v>
      </c>
      <c r="BC575">
        <v>13</v>
      </c>
      <c r="BD575" t="s">
        <v>74</v>
      </c>
      <c r="BE575" t="s">
        <v>6022</v>
      </c>
      <c r="BF575" t="str">
        <f>HYPERLINK("http://dx.doi.org/10.1111/j.1474-919X.1991.tb04803.x","http://dx.doi.org/10.1111/j.1474-919X.1991.tb04803.x")</f>
        <v>http://dx.doi.org/10.1111/j.1474-919X.1991.tb04803.x</v>
      </c>
      <c r="BG575" t="s">
        <v>74</v>
      </c>
      <c r="BH575" t="s">
        <v>74</v>
      </c>
      <c r="BI575">
        <v>11</v>
      </c>
      <c r="BJ575" t="s">
        <v>2454</v>
      </c>
      <c r="BK575" t="s">
        <v>97</v>
      </c>
      <c r="BL575" t="s">
        <v>677</v>
      </c>
      <c r="BM575" t="s">
        <v>6023</v>
      </c>
      <c r="BN575" t="s">
        <v>74</v>
      </c>
      <c r="BO575" t="s">
        <v>74</v>
      </c>
      <c r="BP575" t="s">
        <v>74</v>
      </c>
      <c r="BQ575" t="s">
        <v>74</v>
      </c>
      <c r="BR575" t="s">
        <v>100</v>
      </c>
      <c r="BS575" t="s">
        <v>6024</v>
      </c>
      <c r="BT575" t="str">
        <f>HYPERLINK("https%3A%2F%2Fwww.webofscience.com%2Fwos%2Fwoscc%2Ffull-record%2FWOS:A1991EU69800001","View Full Record in Web of Science")</f>
        <v>View Full Record in Web of Science</v>
      </c>
    </row>
    <row r="576" spans="1:72" x14ac:dyDescent="0.15">
      <c r="A576" t="s">
        <v>72</v>
      </c>
      <c r="B576" t="s">
        <v>6025</v>
      </c>
      <c r="C576" t="s">
        <v>74</v>
      </c>
      <c r="D576" t="s">
        <v>74</v>
      </c>
      <c r="E576" t="s">
        <v>74</v>
      </c>
      <c r="F576" t="s">
        <v>6025</v>
      </c>
      <c r="G576" t="s">
        <v>74</v>
      </c>
      <c r="H576" t="s">
        <v>74</v>
      </c>
      <c r="I576" t="s">
        <v>6026</v>
      </c>
      <c r="J576" t="s">
        <v>6013</v>
      </c>
      <c r="K576" t="s">
        <v>74</v>
      </c>
      <c r="L576" t="s">
        <v>74</v>
      </c>
      <c r="M576" t="s">
        <v>77</v>
      </c>
      <c r="N576" t="s">
        <v>78</v>
      </c>
      <c r="O576" t="s">
        <v>74</v>
      </c>
      <c r="P576" t="s">
        <v>74</v>
      </c>
      <c r="Q576" t="s">
        <v>74</v>
      </c>
      <c r="R576" t="s">
        <v>74</v>
      </c>
      <c r="S576" t="s">
        <v>74</v>
      </c>
      <c r="T576" t="s">
        <v>74</v>
      </c>
      <c r="U576" t="s">
        <v>6027</v>
      </c>
      <c r="V576" t="s">
        <v>6028</v>
      </c>
      <c r="W576" t="s">
        <v>74</v>
      </c>
      <c r="X576" t="s">
        <v>74</v>
      </c>
      <c r="Y576" t="s">
        <v>6029</v>
      </c>
      <c r="Z576" t="s">
        <v>74</v>
      </c>
      <c r="AA576" t="s">
        <v>74</v>
      </c>
      <c r="AB576" t="s">
        <v>74</v>
      </c>
      <c r="AC576" t="s">
        <v>74</v>
      </c>
      <c r="AD576" t="s">
        <v>74</v>
      </c>
      <c r="AE576" t="s">
        <v>74</v>
      </c>
      <c r="AF576" t="s">
        <v>74</v>
      </c>
      <c r="AG576">
        <v>52</v>
      </c>
      <c r="AH576">
        <v>39</v>
      </c>
      <c r="AI576">
        <v>41</v>
      </c>
      <c r="AJ576">
        <v>0</v>
      </c>
      <c r="AK576">
        <v>7</v>
      </c>
      <c r="AL576" t="s">
        <v>6017</v>
      </c>
      <c r="AM576" t="s">
        <v>6018</v>
      </c>
      <c r="AN576" t="s">
        <v>6019</v>
      </c>
      <c r="AO576" t="s">
        <v>6020</v>
      </c>
      <c r="AP576" t="s">
        <v>74</v>
      </c>
      <c r="AQ576" t="s">
        <v>74</v>
      </c>
      <c r="AR576" t="s">
        <v>6013</v>
      </c>
      <c r="AS576" t="s">
        <v>6021</v>
      </c>
      <c r="AT576" t="s">
        <v>4915</v>
      </c>
      <c r="AU576">
        <v>1991</v>
      </c>
      <c r="AV576">
        <v>133</v>
      </c>
      <c r="AW576">
        <v>1</v>
      </c>
      <c r="AX576" t="s">
        <v>74</v>
      </c>
      <c r="AY576" t="s">
        <v>74</v>
      </c>
      <c r="AZ576" t="s">
        <v>74</v>
      </c>
      <c r="BA576" t="s">
        <v>74</v>
      </c>
      <c r="BB576">
        <v>14</v>
      </c>
      <c r="BC576">
        <v>25</v>
      </c>
      <c r="BD576" t="s">
        <v>74</v>
      </c>
      <c r="BE576" t="s">
        <v>6030</v>
      </c>
      <c r="BF576" t="str">
        <f>HYPERLINK("http://dx.doi.org/10.1111/j.1474-919X.1991.tb04804.x","http://dx.doi.org/10.1111/j.1474-919X.1991.tb04804.x")</f>
        <v>http://dx.doi.org/10.1111/j.1474-919X.1991.tb04804.x</v>
      </c>
      <c r="BG576" t="s">
        <v>74</v>
      </c>
      <c r="BH576" t="s">
        <v>74</v>
      </c>
      <c r="BI576">
        <v>12</v>
      </c>
      <c r="BJ576" t="s">
        <v>2454</v>
      </c>
      <c r="BK576" t="s">
        <v>97</v>
      </c>
      <c r="BL576" t="s">
        <v>677</v>
      </c>
      <c r="BM576" t="s">
        <v>6023</v>
      </c>
      <c r="BN576" t="s">
        <v>74</v>
      </c>
      <c r="BO576" t="s">
        <v>74</v>
      </c>
      <c r="BP576" t="s">
        <v>74</v>
      </c>
      <c r="BQ576" t="s">
        <v>74</v>
      </c>
      <c r="BR576" t="s">
        <v>100</v>
      </c>
      <c r="BS576" t="s">
        <v>6031</v>
      </c>
      <c r="BT576" t="str">
        <f>HYPERLINK("https%3A%2F%2Fwww.webofscience.com%2Fwos%2Fwoscc%2Ffull-record%2FWOS:A1991EU69800002","View Full Record in Web of Science")</f>
        <v>View Full Record in Web of Science</v>
      </c>
    </row>
    <row r="577" spans="1:72" x14ac:dyDescent="0.15">
      <c r="A577" t="s">
        <v>4709</v>
      </c>
      <c r="B577" t="s">
        <v>6032</v>
      </c>
      <c r="C577" t="s">
        <v>74</v>
      </c>
      <c r="D577" t="s">
        <v>74</v>
      </c>
      <c r="E577" t="s">
        <v>6033</v>
      </c>
      <c r="F577" t="s">
        <v>6032</v>
      </c>
      <c r="G577" t="s">
        <v>74</v>
      </c>
      <c r="H577" t="s">
        <v>74</v>
      </c>
      <c r="I577" t="s">
        <v>6034</v>
      </c>
      <c r="J577" t="s">
        <v>6035</v>
      </c>
      <c r="K577" t="s">
        <v>74</v>
      </c>
      <c r="L577" t="s">
        <v>74</v>
      </c>
      <c r="M577" t="s">
        <v>77</v>
      </c>
      <c r="N577" t="s">
        <v>4714</v>
      </c>
      <c r="O577" t="s">
        <v>6036</v>
      </c>
      <c r="P577" t="s">
        <v>6037</v>
      </c>
      <c r="Q577" t="s">
        <v>6038</v>
      </c>
      <c r="R577" t="s">
        <v>74</v>
      </c>
      <c r="S577" t="s">
        <v>74</v>
      </c>
      <c r="T577" t="s">
        <v>6039</v>
      </c>
      <c r="U577" t="s">
        <v>74</v>
      </c>
      <c r="V577" t="s">
        <v>74</v>
      </c>
      <c r="W577" t="s">
        <v>74</v>
      </c>
      <c r="X577" t="s">
        <v>74</v>
      </c>
      <c r="Y577" t="s">
        <v>74</v>
      </c>
      <c r="Z577" t="s">
        <v>74</v>
      </c>
      <c r="AA577" t="s">
        <v>6040</v>
      </c>
      <c r="AB577" t="s">
        <v>74</v>
      </c>
      <c r="AC577" t="s">
        <v>74</v>
      </c>
      <c r="AD577" t="s">
        <v>74</v>
      </c>
      <c r="AE577" t="s">
        <v>74</v>
      </c>
      <c r="AF577" t="s">
        <v>74</v>
      </c>
      <c r="AG577">
        <v>0</v>
      </c>
      <c r="AH577">
        <v>0</v>
      </c>
      <c r="AI577">
        <v>0</v>
      </c>
      <c r="AJ577">
        <v>0</v>
      </c>
      <c r="AK577">
        <v>0</v>
      </c>
      <c r="AL577" t="s">
        <v>6041</v>
      </c>
      <c r="AM577" t="s">
        <v>215</v>
      </c>
      <c r="AN577" t="s">
        <v>215</v>
      </c>
      <c r="AO577" t="s">
        <v>74</v>
      </c>
      <c r="AP577" t="s">
        <v>74</v>
      </c>
      <c r="AQ577" t="s">
        <v>6042</v>
      </c>
      <c r="AR577" t="s">
        <v>6043</v>
      </c>
      <c r="AS577" t="s">
        <v>74</v>
      </c>
      <c r="AT577" t="s">
        <v>74</v>
      </c>
      <c r="AU577">
        <v>1991</v>
      </c>
      <c r="AV577" t="s">
        <v>74</v>
      </c>
      <c r="AW577" t="s">
        <v>74</v>
      </c>
      <c r="AX577" t="s">
        <v>74</v>
      </c>
      <c r="AY577" t="s">
        <v>74</v>
      </c>
      <c r="AZ577" t="s">
        <v>74</v>
      </c>
      <c r="BA577" t="s">
        <v>74</v>
      </c>
      <c r="BB577">
        <v>1605</v>
      </c>
      <c r="BC577">
        <v>1608</v>
      </c>
      <c r="BD577" t="s">
        <v>74</v>
      </c>
      <c r="BE577" t="s">
        <v>74</v>
      </c>
      <c r="BF577" t="s">
        <v>74</v>
      </c>
      <c r="BG577" t="s">
        <v>74</v>
      </c>
      <c r="BH577" t="s">
        <v>74</v>
      </c>
      <c r="BI577">
        <v>4</v>
      </c>
      <c r="BJ577" t="s">
        <v>6044</v>
      </c>
      <c r="BK577" t="s">
        <v>4726</v>
      </c>
      <c r="BL577" t="s">
        <v>6045</v>
      </c>
      <c r="BM577" t="s">
        <v>6046</v>
      </c>
      <c r="BN577" t="s">
        <v>74</v>
      </c>
      <c r="BO577" t="s">
        <v>74</v>
      </c>
      <c r="BP577" t="s">
        <v>74</v>
      </c>
      <c r="BQ577" t="s">
        <v>74</v>
      </c>
      <c r="BR577" t="s">
        <v>100</v>
      </c>
      <c r="BS577" t="s">
        <v>6047</v>
      </c>
      <c r="BT577" t="str">
        <f>HYPERLINK("https%3A%2F%2Fwww.webofscience.com%2Fwos%2Fwoscc%2Ffull-record%2FWOS:A1991BW68Z00359","View Full Record in Web of Science")</f>
        <v>View Full Record in Web of Science</v>
      </c>
    </row>
    <row r="578" spans="1:72" x14ac:dyDescent="0.15">
      <c r="A578" t="s">
        <v>4709</v>
      </c>
      <c r="B578" t="s">
        <v>6048</v>
      </c>
      <c r="C578" t="s">
        <v>74</v>
      </c>
      <c r="D578" t="s">
        <v>74</v>
      </c>
      <c r="E578" t="s">
        <v>6033</v>
      </c>
      <c r="F578" t="s">
        <v>6048</v>
      </c>
      <c r="G578" t="s">
        <v>74</v>
      </c>
      <c r="H578" t="s">
        <v>74</v>
      </c>
      <c r="I578" t="s">
        <v>6049</v>
      </c>
      <c r="J578" t="s">
        <v>6035</v>
      </c>
      <c r="K578" t="s">
        <v>74</v>
      </c>
      <c r="L578" t="s">
        <v>74</v>
      </c>
      <c r="M578" t="s">
        <v>77</v>
      </c>
      <c r="N578" t="s">
        <v>4714</v>
      </c>
      <c r="O578" t="s">
        <v>6036</v>
      </c>
      <c r="P578" t="s">
        <v>6037</v>
      </c>
      <c r="Q578" t="s">
        <v>6038</v>
      </c>
      <c r="R578" t="s">
        <v>74</v>
      </c>
      <c r="S578" t="s">
        <v>74</v>
      </c>
      <c r="T578" t="s">
        <v>6050</v>
      </c>
      <c r="U578" t="s">
        <v>74</v>
      </c>
      <c r="V578" t="s">
        <v>74</v>
      </c>
      <c r="W578" t="s">
        <v>74</v>
      </c>
      <c r="X578" t="s">
        <v>74</v>
      </c>
      <c r="Y578" t="s">
        <v>74</v>
      </c>
      <c r="Z578" t="s">
        <v>74</v>
      </c>
      <c r="AA578" t="s">
        <v>74</v>
      </c>
      <c r="AB578" t="s">
        <v>74</v>
      </c>
      <c r="AC578" t="s">
        <v>74</v>
      </c>
      <c r="AD578" t="s">
        <v>74</v>
      </c>
      <c r="AE578" t="s">
        <v>74</v>
      </c>
      <c r="AF578" t="s">
        <v>74</v>
      </c>
      <c r="AG578">
        <v>0</v>
      </c>
      <c r="AH578">
        <v>0</v>
      </c>
      <c r="AI578">
        <v>0</v>
      </c>
      <c r="AJ578">
        <v>0</v>
      </c>
      <c r="AK578">
        <v>0</v>
      </c>
      <c r="AL578" t="s">
        <v>6041</v>
      </c>
      <c r="AM578" t="s">
        <v>215</v>
      </c>
      <c r="AN578" t="s">
        <v>215</v>
      </c>
      <c r="AO578" t="s">
        <v>74</v>
      </c>
      <c r="AP578" t="s">
        <v>74</v>
      </c>
      <c r="AQ578" t="s">
        <v>6042</v>
      </c>
      <c r="AR578" t="s">
        <v>6043</v>
      </c>
      <c r="AS578" t="s">
        <v>74</v>
      </c>
      <c r="AT578" t="s">
        <v>74</v>
      </c>
      <c r="AU578">
        <v>1991</v>
      </c>
      <c r="AV578" t="s">
        <v>74</v>
      </c>
      <c r="AW578" t="s">
        <v>74</v>
      </c>
      <c r="AX578" t="s">
        <v>74</v>
      </c>
      <c r="AY578" t="s">
        <v>74</v>
      </c>
      <c r="AZ578" t="s">
        <v>74</v>
      </c>
      <c r="BA578" t="s">
        <v>74</v>
      </c>
      <c r="BB578">
        <v>2329</v>
      </c>
      <c r="BC578">
        <v>2332</v>
      </c>
      <c r="BD578" t="s">
        <v>74</v>
      </c>
      <c r="BE578" t="s">
        <v>74</v>
      </c>
      <c r="BF578" t="s">
        <v>74</v>
      </c>
      <c r="BG578" t="s">
        <v>74</v>
      </c>
      <c r="BH578" t="s">
        <v>74</v>
      </c>
      <c r="BI578">
        <v>4</v>
      </c>
      <c r="BJ578" t="s">
        <v>6044</v>
      </c>
      <c r="BK578" t="s">
        <v>4726</v>
      </c>
      <c r="BL578" t="s">
        <v>6045</v>
      </c>
      <c r="BM578" t="s">
        <v>6046</v>
      </c>
      <c r="BN578" t="s">
        <v>74</v>
      </c>
      <c r="BO578" t="s">
        <v>74</v>
      </c>
      <c r="BP578" t="s">
        <v>74</v>
      </c>
      <c r="BQ578" t="s">
        <v>74</v>
      </c>
      <c r="BR578" t="s">
        <v>100</v>
      </c>
      <c r="BS578" t="s">
        <v>6051</v>
      </c>
      <c r="BT578" t="str">
        <f>HYPERLINK("https%3A%2F%2Fwww.webofscience.com%2Fwos%2Fwoscc%2Ffull-record%2FWOS:A1991BW68Z00523","View Full Record in Web of Science")</f>
        <v>View Full Record in Web of Science</v>
      </c>
    </row>
    <row r="579" spans="1:72" x14ac:dyDescent="0.15">
      <c r="A579" t="s">
        <v>4709</v>
      </c>
      <c r="B579" t="s">
        <v>6052</v>
      </c>
      <c r="C579" t="s">
        <v>74</v>
      </c>
      <c r="D579" t="s">
        <v>74</v>
      </c>
      <c r="E579" t="s">
        <v>6033</v>
      </c>
      <c r="F579" t="s">
        <v>6052</v>
      </c>
      <c r="G579" t="s">
        <v>74</v>
      </c>
      <c r="H579" t="s">
        <v>74</v>
      </c>
      <c r="I579" t="s">
        <v>6053</v>
      </c>
      <c r="J579" t="s">
        <v>6035</v>
      </c>
      <c r="K579" t="s">
        <v>74</v>
      </c>
      <c r="L579" t="s">
        <v>74</v>
      </c>
      <c r="M579" t="s">
        <v>77</v>
      </c>
      <c r="N579" t="s">
        <v>4714</v>
      </c>
      <c r="O579" t="s">
        <v>6036</v>
      </c>
      <c r="P579" t="s">
        <v>6037</v>
      </c>
      <c r="Q579" t="s">
        <v>6038</v>
      </c>
      <c r="R579" t="s">
        <v>74</v>
      </c>
      <c r="S579" t="s">
        <v>74</v>
      </c>
      <c r="T579" t="s">
        <v>6054</v>
      </c>
      <c r="U579" t="s">
        <v>74</v>
      </c>
      <c r="V579" t="s">
        <v>74</v>
      </c>
      <c r="W579" t="s">
        <v>74</v>
      </c>
      <c r="X579" t="s">
        <v>74</v>
      </c>
      <c r="Y579" t="s">
        <v>74</v>
      </c>
      <c r="Z579" t="s">
        <v>74</v>
      </c>
      <c r="AA579" t="s">
        <v>74</v>
      </c>
      <c r="AB579" t="s">
        <v>74</v>
      </c>
      <c r="AC579" t="s">
        <v>74</v>
      </c>
      <c r="AD579" t="s">
        <v>74</v>
      </c>
      <c r="AE579" t="s">
        <v>74</v>
      </c>
      <c r="AF579" t="s">
        <v>74</v>
      </c>
      <c r="AG579">
        <v>0</v>
      </c>
      <c r="AH579">
        <v>0</v>
      </c>
      <c r="AI579">
        <v>1</v>
      </c>
      <c r="AJ579">
        <v>0</v>
      </c>
      <c r="AK579">
        <v>0</v>
      </c>
      <c r="AL579" t="s">
        <v>6041</v>
      </c>
      <c r="AM579" t="s">
        <v>215</v>
      </c>
      <c r="AN579" t="s">
        <v>215</v>
      </c>
      <c r="AO579" t="s">
        <v>74</v>
      </c>
      <c r="AP579" t="s">
        <v>74</v>
      </c>
      <c r="AQ579" t="s">
        <v>6042</v>
      </c>
      <c r="AR579" t="s">
        <v>6043</v>
      </c>
      <c r="AS579" t="s">
        <v>74</v>
      </c>
      <c r="AT579" t="s">
        <v>74</v>
      </c>
      <c r="AU579">
        <v>1991</v>
      </c>
      <c r="AV579" t="s">
        <v>74</v>
      </c>
      <c r="AW579" t="s">
        <v>74</v>
      </c>
      <c r="AX579" t="s">
        <v>74</v>
      </c>
      <c r="AY579" t="s">
        <v>74</v>
      </c>
      <c r="AZ579" t="s">
        <v>74</v>
      </c>
      <c r="BA579" t="s">
        <v>74</v>
      </c>
      <c r="BB579">
        <v>2333</v>
      </c>
      <c r="BC579">
        <v>2336</v>
      </c>
      <c r="BD579" t="s">
        <v>74</v>
      </c>
      <c r="BE579" t="s">
        <v>74</v>
      </c>
      <c r="BF579" t="s">
        <v>74</v>
      </c>
      <c r="BG579" t="s">
        <v>74</v>
      </c>
      <c r="BH579" t="s">
        <v>74</v>
      </c>
      <c r="BI579">
        <v>4</v>
      </c>
      <c r="BJ579" t="s">
        <v>6044</v>
      </c>
      <c r="BK579" t="s">
        <v>4726</v>
      </c>
      <c r="BL579" t="s">
        <v>6045</v>
      </c>
      <c r="BM579" t="s">
        <v>6046</v>
      </c>
      <c r="BN579" t="s">
        <v>74</v>
      </c>
      <c r="BO579" t="s">
        <v>74</v>
      </c>
      <c r="BP579" t="s">
        <v>74</v>
      </c>
      <c r="BQ579" t="s">
        <v>74</v>
      </c>
      <c r="BR579" t="s">
        <v>100</v>
      </c>
      <c r="BS579" t="s">
        <v>6055</v>
      </c>
      <c r="BT579" t="str">
        <f>HYPERLINK("https%3A%2F%2Fwww.webofscience.com%2Fwos%2Fwoscc%2Ffull-record%2FWOS:A1991BW68Z00524","View Full Record in Web of Science")</f>
        <v>View Full Record in Web of Science</v>
      </c>
    </row>
    <row r="580" spans="1:72" x14ac:dyDescent="0.15">
      <c r="A580" t="s">
        <v>4709</v>
      </c>
      <c r="B580" t="s">
        <v>6056</v>
      </c>
      <c r="C580" t="s">
        <v>74</v>
      </c>
      <c r="D580" t="s">
        <v>6057</v>
      </c>
      <c r="E580" t="s">
        <v>74</v>
      </c>
      <c r="F580" t="s">
        <v>6056</v>
      </c>
      <c r="G580" t="s">
        <v>74</v>
      </c>
      <c r="H580" t="s">
        <v>74</v>
      </c>
      <c r="I580" t="s">
        <v>6058</v>
      </c>
      <c r="J580" t="s">
        <v>6059</v>
      </c>
      <c r="K580" t="s">
        <v>6060</v>
      </c>
      <c r="L580" t="s">
        <v>74</v>
      </c>
      <c r="M580" t="s">
        <v>77</v>
      </c>
      <c r="N580" t="s">
        <v>4714</v>
      </c>
      <c r="O580" t="s">
        <v>6061</v>
      </c>
      <c r="P580">
        <v>1989</v>
      </c>
      <c r="Q580" t="s">
        <v>6062</v>
      </c>
      <c r="R580" t="s">
        <v>74</v>
      </c>
      <c r="S580" t="s">
        <v>74</v>
      </c>
      <c r="T580" t="s">
        <v>74</v>
      </c>
      <c r="U580" t="s">
        <v>74</v>
      </c>
      <c r="V580" t="s">
        <v>74</v>
      </c>
      <c r="W580" t="s">
        <v>74</v>
      </c>
      <c r="X580" t="s">
        <v>74</v>
      </c>
      <c r="Y580" t="s">
        <v>74</v>
      </c>
      <c r="Z580" t="s">
        <v>74</v>
      </c>
      <c r="AA580" t="s">
        <v>74</v>
      </c>
      <c r="AB580" t="s">
        <v>74</v>
      </c>
      <c r="AC580" t="s">
        <v>74</v>
      </c>
      <c r="AD580" t="s">
        <v>74</v>
      </c>
      <c r="AE580" t="s">
        <v>74</v>
      </c>
      <c r="AF580" t="s">
        <v>74</v>
      </c>
      <c r="AG580">
        <v>0</v>
      </c>
      <c r="AH580">
        <v>0</v>
      </c>
      <c r="AI580">
        <v>0</v>
      </c>
      <c r="AJ580">
        <v>0</v>
      </c>
      <c r="AK580">
        <v>0</v>
      </c>
      <c r="AL580" t="s">
        <v>6063</v>
      </c>
      <c r="AM580" t="s">
        <v>6064</v>
      </c>
      <c r="AN580" t="s">
        <v>6064</v>
      </c>
      <c r="AO580" t="s">
        <v>74</v>
      </c>
      <c r="AP580" t="s">
        <v>74</v>
      </c>
      <c r="AQ580" t="s">
        <v>6065</v>
      </c>
      <c r="AR580" t="s">
        <v>6066</v>
      </c>
      <c r="AS580" t="s">
        <v>74</v>
      </c>
      <c r="AT580" t="s">
        <v>74</v>
      </c>
      <c r="AU580">
        <v>1991</v>
      </c>
      <c r="AV580">
        <v>24</v>
      </c>
      <c r="AW580" t="s">
        <v>74</v>
      </c>
      <c r="AX580" t="s">
        <v>74</v>
      </c>
      <c r="AY580" t="s">
        <v>74</v>
      </c>
      <c r="AZ580" t="s">
        <v>74</v>
      </c>
      <c r="BA580" t="s">
        <v>74</v>
      </c>
      <c r="BB580">
        <v>1149</v>
      </c>
      <c r="BC580">
        <v>1154</v>
      </c>
      <c r="BD580" t="s">
        <v>74</v>
      </c>
      <c r="BE580" t="s">
        <v>74</v>
      </c>
      <c r="BF580" t="s">
        <v>74</v>
      </c>
      <c r="BG580" t="s">
        <v>74</v>
      </c>
      <c r="BH580" t="s">
        <v>74</v>
      </c>
      <c r="BI580">
        <v>6</v>
      </c>
      <c r="BJ580" t="s">
        <v>6067</v>
      </c>
      <c r="BK580" t="s">
        <v>4726</v>
      </c>
      <c r="BL580" t="s">
        <v>1897</v>
      </c>
      <c r="BM580" t="s">
        <v>6068</v>
      </c>
      <c r="BN580" t="s">
        <v>74</v>
      </c>
      <c r="BO580" t="s">
        <v>74</v>
      </c>
      <c r="BP580" t="s">
        <v>74</v>
      </c>
      <c r="BQ580" t="s">
        <v>74</v>
      </c>
      <c r="BR580" t="s">
        <v>100</v>
      </c>
      <c r="BS580" t="s">
        <v>6069</v>
      </c>
      <c r="BT580" t="str">
        <f>HYPERLINK("https%3A%2F%2Fwww.webofscience.com%2Fwos%2Fwoscc%2Ffull-record%2FWOS:A1991BT29V00093","View Full Record in Web of Science")</f>
        <v>View Full Record in Web of Science</v>
      </c>
    </row>
    <row r="581" spans="1:72" x14ac:dyDescent="0.15">
      <c r="A581" t="s">
        <v>4709</v>
      </c>
      <c r="B581" t="s">
        <v>6070</v>
      </c>
      <c r="C581" t="s">
        <v>74</v>
      </c>
      <c r="D581" t="s">
        <v>6057</v>
      </c>
      <c r="E581" t="s">
        <v>74</v>
      </c>
      <c r="F581" t="s">
        <v>6070</v>
      </c>
      <c r="G581" t="s">
        <v>74</v>
      </c>
      <c r="H581" t="s">
        <v>74</v>
      </c>
      <c r="I581" t="s">
        <v>6071</v>
      </c>
      <c r="J581" t="s">
        <v>6072</v>
      </c>
      <c r="K581" t="s">
        <v>6060</v>
      </c>
      <c r="L581" t="s">
        <v>74</v>
      </c>
      <c r="M581" t="s">
        <v>77</v>
      </c>
      <c r="N581" t="s">
        <v>4714</v>
      </c>
      <c r="O581" t="s">
        <v>6061</v>
      </c>
      <c r="P581">
        <v>1989</v>
      </c>
      <c r="Q581" t="s">
        <v>6073</v>
      </c>
      <c r="R581" t="s">
        <v>74</v>
      </c>
      <c r="S581" t="s">
        <v>74</v>
      </c>
      <c r="T581" t="s">
        <v>74</v>
      </c>
      <c r="U581" t="s">
        <v>74</v>
      </c>
      <c r="V581" t="s">
        <v>74</v>
      </c>
      <c r="W581" t="s">
        <v>74</v>
      </c>
      <c r="X581" t="s">
        <v>74</v>
      </c>
      <c r="Y581" t="s">
        <v>74</v>
      </c>
      <c r="Z581" t="s">
        <v>74</v>
      </c>
      <c r="AA581" t="s">
        <v>74</v>
      </c>
      <c r="AB581" t="s">
        <v>74</v>
      </c>
      <c r="AC581" t="s">
        <v>74</v>
      </c>
      <c r="AD581" t="s">
        <v>74</v>
      </c>
      <c r="AE581" t="s">
        <v>74</v>
      </c>
      <c r="AF581" t="s">
        <v>74</v>
      </c>
      <c r="AG581">
        <v>0</v>
      </c>
      <c r="AH581">
        <v>2</v>
      </c>
      <c r="AI581">
        <v>2</v>
      </c>
      <c r="AJ581">
        <v>0</v>
      </c>
      <c r="AK581">
        <v>0</v>
      </c>
      <c r="AL581" t="s">
        <v>6063</v>
      </c>
      <c r="AM581" t="s">
        <v>6064</v>
      </c>
      <c r="AN581" t="s">
        <v>6064</v>
      </c>
      <c r="AO581" t="s">
        <v>74</v>
      </c>
      <c r="AP581" t="s">
        <v>74</v>
      </c>
      <c r="AQ581" t="s">
        <v>6074</v>
      </c>
      <c r="AR581" t="s">
        <v>6066</v>
      </c>
      <c r="AS581" t="s">
        <v>74</v>
      </c>
      <c r="AT581" t="s">
        <v>74</v>
      </c>
      <c r="AU581">
        <v>1991</v>
      </c>
      <c r="AV581">
        <v>24</v>
      </c>
      <c r="AW581" t="s">
        <v>74</v>
      </c>
      <c r="AX581" t="s">
        <v>74</v>
      </c>
      <c r="AY581" t="s">
        <v>74</v>
      </c>
      <c r="AZ581" t="s">
        <v>74</v>
      </c>
      <c r="BA581" t="s">
        <v>74</v>
      </c>
      <c r="BB581">
        <v>3022</v>
      </c>
      <c r="BC581">
        <v>3024</v>
      </c>
      <c r="BD581" t="s">
        <v>74</v>
      </c>
      <c r="BE581" t="s">
        <v>74</v>
      </c>
      <c r="BF581" t="s">
        <v>74</v>
      </c>
      <c r="BG581" t="s">
        <v>74</v>
      </c>
      <c r="BH581" t="s">
        <v>74</v>
      </c>
      <c r="BI581">
        <v>3</v>
      </c>
      <c r="BJ581" t="s">
        <v>6075</v>
      </c>
      <c r="BK581" t="s">
        <v>4726</v>
      </c>
      <c r="BL581" t="s">
        <v>6076</v>
      </c>
      <c r="BM581" t="s">
        <v>6077</v>
      </c>
      <c r="BN581" t="s">
        <v>74</v>
      </c>
      <c r="BO581" t="s">
        <v>74</v>
      </c>
      <c r="BP581" t="s">
        <v>74</v>
      </c>
      <c r="BQ581" t="s">
        <v>74</v>
      </c>
      <c r="BR581" t="s">
        <v>100</v>
      </c>
      <c r="BS581" t="s">
        <v>6078</v>
      </c>
      <c r="BT581" t="str">
        <f>HYPERLINK("https%3A%2F%2Fwww.webofscience.com%2Fwos%2Fwoscc%2Ffull-record%2FWOS:A1991BV15C00089","View Full Record in Web of Science")</f>
        <v>View Full Record in Web of Science</v>
      </c>
    </row>
    <row r="582" spans="1:72" x14ac:dyDescent="0.15">
      <c r="A582" t="s">
        <v>72</v>
      </c>
      <c r="B582" t="s">
        <v>6079</v>
      </c>
      <c r="C582" t="s">
        <v>74</v>
      </c>
      <c r="D582" t="s">
        <v>74</v>
      </c>
      <c r="E582" t="s">
        <v>74</v>
      </c>
      <c r="F582" t="s">
        <v>6079</v>
      </c>
      <c r="G582" t="s">
        <v>74</v>
      </c>
      <c r="H582" t="s">
        <v>74</v>
      </c>
      <c r="I582" t="s">
        <v>6080</v>
      </c>
      <c r="J582" t="s">
        <v>6081</v>
      </c>
      <c r="K582" t="s">
        <v>74</v>
      </c>
      <c r="L582" t="s">
        <v>74</v>
      </c>
      <c r="M582" t="s">
        <v>77</v>
      </c>
      <c r="N582" t="s">
        <v>78</v>
      </c>
      <c r="O582" t="s">
        <v>74</v>
      </c>
      <c r="P582" t="s">
        <v>74</v>
      </c>
      <c r="Q582" t="s">
        <v>74</v>
      </c>
      <c r="R582" t="s">
        <v>74</v>
      </c>
      <c r="S582" t="s">
        <v>74</v>
      </c>
      <c r="T582" t="s">
        <v>6082</v>
      </c>
      <c r="U582" t="s">
        <v>6083</v>
      </c>
      <c r="V582" t="s">
        <v>6084</v>
      </c>
      <c r="W582" t="s">
        <v>6085</v>
      </c>
      <c r="X582" t="s">
        <v>2252</v>
      </c>
      <c r="Y582" t="s">
        <v>6086</v>
      </c>
      <c r="Z582" t="s">
        <v>74</v>
      </c>
      <c r="AA582" t="s">
        <v>74</v>
      </c>
      <c r="AB582" t="s">
        <v>74</v>
      </c>
      <c r="AC582" t="s">
        <v>74</v>
      </c>
      <c r="AD582" t="s">
        <v>74</v>
      </c>
      <c r="AE582" t="s">
        <v>74</v>
      </c>
      <c r="AF582" t="s">
        <v>74</v>
      </c>
      <c r="AG582">
        <v>27</v>
      </c>
      <c r="AH582">
        <v>33</v>
      </c>
      <c r="AI582">
        <v>34</v>
      </c>
      <c r="AJ582">
        <v>1</v>
      </c>
      <c r="AK582">
        <v>8</v>
      </c>
      <c r="AL582" t="s">
        <v>6087</v>
      </c>
      <c r="AM582" t="s">
        <v>6088</v>
      </c>
      <c r="AN582" t="s">
        <v>6089</v>
      </c>
      <c r="AO582" t="s">
        <v>6090</v>
      </c>
      <c r="AP582" t="s">
        <v>74</v>
      </c>
      <c r="AQ582" t="s">
        <v>74</v>
      </c>
      <c r="AR582" t="s">
        <v>6091</v>
      </c>
      <c r="AS582" t="s">
        <v>6092</v>
      </c>
      <c r="AT582" t="s">
        <v>5862</v>
      </c>
      <c r="AU582">
        <v>1991</v>
      </c>
      <c r="AV582">
        <v>11</v>
      </c>
      <c r="AW582">
        <v>1</v>
      </c>
      <c r="AX582" t="s">
        <v>74</v>
      </c>
      <c r="AY582" t="s">
        <v>74</v>
      </c>
      <c r="AZ582" t="s">
        <v>74</v>
      </c>
      <c r="BA582" t="s">
        <v>74</v>
      </c>
      <c r="BB582">
        <v>97</v>
      </c>
      <c r="BC582">
        <v>107</v>
      </c>
      <c r="BD582" t="s">
        <v>74</v>
      </c>
      <c r="BE582" t="s">
        <v>74</v>
      </c>
      <c r="BF582" t="s">
        <v>74</v>
      </c>
      <c r="BG582" t="s">
        <v>74</v>
      </c>
      <c r="BH582" t="s">
        <v>74</v>
      </c>
      <c r="BI582">
        <v>11</v>
      </c>
      <c r="BJ582" t="s">
        <v>96</v>
      </c>
      <c r="BK582" t="s">
        <v>97</v>
      </c>
      <c r="BL582" t="s">
        <v>96</v>
      </c>
      <c r="BM582" t="s">
        <v>6093</v>
      </c>
      <c r="BN582" t="s">
        <v>74</v>
      </c>
      <c r="BO582" t="s">
        <v>74</v>
      </c>
      <c r="BP582" t="s">
        <v>74</v>
      </c>
      <c r="BQ582" t="s">
        <v>74</v>
      </c>
      <c r="BR582" t="s">
        <v>100</v>
      </c>
      <c r="BS582" t="s">
        <v>6094</v>
      </c>
      <c r="BT582" t="str">
        <f>HYPERLINK("https%3A%2F%2Fwww.webofscience.com%2Fwos%2Fwoscc%2Ffull-record%2FWOS:A1991EV89100007","View Full Record in Web of Science")</f>
        <v>View Full Record in Web of Science</v>
      </c>
    </row>
    <row r="583" spans="1:72" x14ac:dyDescent="0.15">
      <c r="A583" t="s">
        <v>72</v>
      </c>
      <c r="B583" t="s">
        <v>6095</v>
      </c>
      <c r="C583" t="s">
        <v>74</v>
      </c>
      <c r="D583" t="s">
        <v>74</v>
      </c>
      <c r="E583" t="s">
        <v>74</v>
      </c>
      <c r="F583" t="s">
        <v>6095</v>
      </c>
      <c r="G583" t="s">
        <v>74</v>
      </c>
      <c r="H583" t="s">
        <v>74</v>
      </c>
      <c r="I583" t="s">
        <v>6096</v>
      </c>
      <c r="J583" t="s">
        <v>6097</v>
      </c>
      <c r="K583" t="s">
        <v>74</v>
      </c>
      <c r="L583" t="s">
        <v>74</v>
      </c>
      <c r="M583" t="s">
        <v>77</v>
      </c>
      <c r="N583" t="s">
        <v>78</v>
      </c>
      <c r="O583" t="s">
        <v>74</v>
      </c>
      <c r="P583" t="s">
        <v>74</v>
      </c>
      <c r="Q583" t="s">
        <v>74</v>
      </c>
      <c r="R583" t="s">
        <v>74</v>
      </c>
      <c r="S583" t="s">
        <v>74</v>
      </c>
      <c r="T583" t="s">
        <v>6098</v>
      </c>
      <c r="U583" t="s">
        <v>74</v>
      </c>
      <c r="V583" t="s">
        <v>6099</v>
      </c>
      <c r="W583" t="s">
        <v>6100</v>
      </c>
      <c r="X583" t="s">
        <v>74</v>
      </c>
      <c r="Y583" t="s">
        <v>74</v>
      </c>
      <c r="Z583" t="s">
        <v>74</v>
      </c>
      <c r="AA583" t="s">
        <v>74</v>
      </c>
      <c r="AB583" t="s">
        <v>74</v>
      </c>
      <c r="AC583" t="s">
        <v>74</v>
      </c>
      <c r="AD583" t="s">
        <v>74</v>
      </c>
      <c r="AE583" t="s">
        <v>74</v>
      </c>
      <c r="AF583" t="s">
        <v>74</v>
      </c>
      <c r="AG583">
        <v>0</v>
      </c>
      <c r="AH583">
        <v>2</v>
      </c>
      <c r="AI583">
        <v>2</v>
      </c>
      <c r="AJ583">
        <v>0</v>
      </c>
      <c r="AK583">
        <v>4</v>
      </c>
      <c r="AL583" t="s">
        <v>4086</v>
      </c>
      <c r="AM583" t="s">
        <v>249</v>
      </c>
      <c r="AN583" t="s">
        <v>2972</v>
      </c>
      <c r="AO583" t="s">
        <v>6101</v>
      </c>
      <c r="AP583" t="s">
        <v>74</v>
      </c>
      <c r="AQ583" t="s">
        <v>74</v>
      </c>
      <c r="AR583" t="s">
        <v>6102</v>
      </c>
      <c r="AS583" t="s">
        <v>6103</v>
      </c>
      <c r="AT583" t="s">
        <v>4915</v>
      </c>
      <c r="AU583">
        <v>1991</v>
      </c>
      <c r="AV583">
        <v>14</v>
      </c>
      <c r="AW583">
        <v>1</v>
      </c>
      <c r="AX583" t="s">
        <v>74</v>
      </c>
      <c r="AY583" t="s">
        <v>74</v>
      </c>
      <c r="AZ583" t="s">
        <v>74</v>
      </c>
      <c r="BA583" t="s">
        <v>74</v>
      </c>
      <c r="BB583">
        <v>58</v>
      </c>
      <c r="BC583">
        <v>64</v>
      </c>
      <c r="BD583" t="s">
        <v>74</v>
      </c>
      <c r="BE583" t="s">
        <v>6104</v>
      </c>
      <c r="BF583" t="str">
        <f>HYPERLINK("http://dx.doi.org/10.1016/0140-7007(91)90023-A","http://dx.doi.org/10.1016/0140-7007(91)90023-A")</f>
        <v>http://dx.doi.org/10.1016/0140-7007(91)90023-A</v>
      </c>
      <c r="BG583" t="s">
        <v>74</v>
      </c>
      <c r="BH583" t="s">
        <v>74</v>
      </c>
      <c r="BI583">
        <v>7</v>
      </c>
      <c r="BJ583" t="s">
        <v>3516</v>
      </c>
      <c r="BK583" t="s">
        <v>97</v>
      </c>
      <c r="BL583" t="s">
        <v>3517</v>
      </c>
      <c r="BM583" t="s">
        <v>6105</v>
      </c>
      <c r="BN583" t="s">
        <v>74</v>
      </c>
      <c r="BO583" t="s">
        <v>74</v>
      </c>
      <c r="BP583" t="s">
        <v>74</v>
      </c>
      <c r="BQ583" t="s">
        <v>74</v>
      </c>
      <c r="BR583" t="s">
        <v>100</v>
      </c>
      <c r="BS583" t="s">
        <v>6106</v>
      </c>
      <c r="BT583" t="str">
        <f>HYPERLINK("https%3A%2F%2Fwww.webofscience.com%2Fwos%2Fwoscc%2Ffull-record%2FWOS:A1991EQ31700010","View Full Record in Web of Science")</f>
        <v>View Full Record in Web of Science</v>
      </c>
    </row>
    <row r="584" spans="1:72" x14ac:dyDescent="0.15">
      <c r="A584" t="s">
        <v>72</v>
      </c>
      <c r="B584" t="s">
        <v>6107</v>
      </c>
      <c r="C584" t="s">
        <v>74</v>
      </c>
      <c r="D584" t="s">
        <v>74</v>
      </c>
      <c r="E584" t="s">
        <v>74</v>
      </c>
      <c r="F584" t="s">
        <v>6107</v>
      </c>
      <c r="G584" t="s">
        <v>74</v>
      </c>
      <c r="H584" t="s">
        <v>74</v>
      </c>
      <c r="I584" t="s">
        <v>6108</v>
      </c>
      <c r="J584" t="s">
        <v>6109</v>
      </c>
      <c r="K584" t="s">
        <v>74</v>
      </c>
      <c r="L584" t="s">
        <v>74</v>
      </c>
      <c r="M584" t="s">
        <v>472</v>
      </c>
      <c r="N584" t="s">
        <v>78</v>
      </c>
      <c r="O584" t="s">
        <v>74</v>
      </c>
      <c r="P584" t="s">
        <v>74</v>
      </c>
      <c r="Q584" t="s">
        <v>74</v>
      </c>
      <c r="R584" t="s">
        <v>74</v>
      </c>
      <c r="S584" t="s">
        <v>74</v>
      </c>
      <c r="T584" t="s">
        <v>74</v>
      </c>
      <c r="U584" t="s">
        <v>74</v>
      </c>
      <c r="V584" t="s">
        <v>6110</v>
      </c>
      <c r="W584" t="s">
        <v>74</v>
      </c>
      <c r="X584" t="s">
        <v>74</v>
      </c>
      <c r="Y584" t="s">
        <v>6111</v>
      </c>
      <c r="Z584" t="s">
        <v>74</v>
      </c>
      <c r="AA584" t="s">
        <v>6112</v>
      </c>
      <c r="AB584" t="s">
        <v>6113</v>
      </c>
      <c r="AC584" t="s">
        <v>74</v>
      </c>
      <c r="AD584" t="s">
        <v>74</v>
      </c>
      <c r="AE584" t="s">
        <v>74</v>
      </c>
      <c r="AF584" t="s">
        <v>74</v>
      </c>
      <c r="AG584">
        <v>8</v>
      </c>
      <c r="AH584">
        <v>0</v>
      </c>
      <c r="AI584">
        <v>0</v>
      </c>
      <c r="AJ584">
        <v>0</v>
      </c>
      <c r="AK584">
        <v>0</v>
      </c>
      <c r="AL584" t="s">
        <v>6114</v>
      </c>
      <c r="AM584" t="s">
        <v>476</v>
      </c>
      <c r="AN584" t="s">
        <v>6115</v>
      </c>
      <c r="AO584" t="s">
        <v>6116</v>
      </c>
      <c r="AP584" t="s">
        <v>74</v>
      </c>
      <c r="AQ584" t="s">
        <v>74</v>
      </c>
      <c r="AR584" t="s">
        <v>6117</v>
      </c>
      <c r="AS584" t="s">
        <v>74</v>
      </c>
      <c r="AT584" t="s">
        <v>74</v>
      </c>
      <c r="AU584">
        <v>1991</v>
      </c>
      <c r="AV584">
        <v>34</v>
      </c>
      <c r="AW584">
        <v>2</v>
      </c>
      <c r="AX584" t="s">
        <v>74</v>
      </c>
      <c r="AY584" t="s">
        <v>74</v>
      </c>
      <c r="AZ584" t="s">
        <v>74</v>
      </c>
      <c r="BA584" t="s">
        <v>74</v>
      </c>
      <c r="BB584">
        <v>119</v>
      </c>
      <c r="BC584" t="s">
        <v>3047</v>
      </c>
      <c r="BD584" t="s">
        <v>74</v>
      </c>
      <c r="BE584" t="s">
        <v>74</v>
      </c>
      <c r="BF584" t="s">
        <v>74</v>
      </c>
      <c r="BG584" t="s">
        <v>74</v>
      </c>
      <c r="BH584" t="s">
        <v>74</v>
      </c>
      <c r="BI584">
        <v>0</v>
      </c>
      <c r="BJ584" t="s">
        <v>6118</v>
      </c>
      <c r="BK584" t="s">
        <v>97</v>
      </c>
      <c r="BL584" t="s">
        <v>6119</v>
      </c>
      <c r="BM584" t="s">
        <v>6120</v>
      </c>
      <c r="BN584" t="s">
        <v>74</v>
      </c>
      <c r="BO584" t="s">
        <v>74</v>
      </c>
      <c r="BP584" t="s">
        <v>74</v>
      </c>
      <c r="BQ584" t="s">
        <v>74</v>
      </c>
      <c r="BR584" t="s">
        <v>100</v>
      </c>
      <c r="BS584" t="s">
        <v>6121</v>
      </c>
      <c r="BT584" t="str">
        <f>HYPERLINK("https%3A%2F%2Fwww.webofscience.com%2Fwos%2Fwoscc%2Ffull-record%2FWOS:A1991GT36900003","View Full Record in Web of Science")</f>
        <v>View Full Record in Web of Science</v>
      </c>
    </row>
    <row r="585" spans="1:72" x14ac:dyDescent="0.15">
      <c r="A585" t="s">
        <v>72</v>
      </c>
      <c r="B585" t="s">
        <v>6122</v>
      </c>
      <c r="C585" t="s">
        <v>74</v>
      </c>
      <c r="D585" t="s">
        <v>74</v>
      </c>
      <c r="E585" t="s">
        <v>74</v>
      </c>
      <c r="F585" t="s">
        <v>6122</v>
      </c>
      <c r="G585" t="s">
        <v>74</v>
      </c>
      <c r="H585" t="s">
        <v>74</v>
      </c>
      <c r="I585" t="s">
        <v>6123</v>
      </c>
      <c r="J585" t="s">
        <v>6124</v>
      </c>
      <c r="K585" t="s">
        <v>74</v>
      </c>
      <c r="L585" t="s">
        <v>74</v>
      </c>
      <c r="M585" t="s">
        <v>77</v>
      </c>
      <c r="N585" t="s">
        <v>78</v>
      </c>
      <c r="O585" t="s">
        <v>74</v>
      </c>
      <c r="P585" t="s">
        <v>74</v>
      </c>
      <c r="Q585" t="s">
        <v>74</v>
      </c>
      <c r="R585" t="s">
        <v>74</v>
      </c>
      <c r="S585" t="s">
        <v>74</v>
      </c>
      <c r="T585" t="s">
        <v>74</v>
      </c>
      <c r="U585" t="s">
        <v>6125</v>
      </c>
      <c r="V585" t="s">
        <v>6126</v>
      </c>
      <c r="W585" t="s">
        <v>6127</v>
      </c>
      <c r="X585" t="s">
        <v>6128</v>
      </c>
      <c r="Y585" t="s">
        <v>74</v>
      </c>
      <c r="Z585" t="s">
        <v>74</v>
      </c>
      <c r="AA585" t="s">
        <v>74</v>
      </c>
      <c r="AB585" t="s">
        <v>74</v>
      </c>
      <c r="AC585" t="s">
        <v>74</v>
      </c>
      <c r="AD585" t="s">
        <v>74</v>
      </c>
      <c r="AE585" t="s">
        <v>74</v>
      </c>
      <c r="AF585" t="s">
        <v>74</v>
      </c>
      <c r="AG585">
        <v>58</v>
      </c>
      <c r="AH585">
        <v>33</v>
      </c>
      <c r="AI585">
        <v>36</v>
      </c>
      <c r="AJ585">
        <v>0</v>
      </c>
      <c r="AK585">
        <v>5</v>
      </c>
      <c r="AL585" t="s">
        <v>6129</v>
      </c>
      <c r="AM585" t="s">
        <v>1909</v>
      </c>
      <c r="AN585" t="s">
        <v>6130</v>
      </c>
      <c r="AO585" t="s">
        <v>6131</v>
      </c>
      <c r="AP585" t="s">
        <v>74</v>
      </c>
      <c r="AQ585" t="s">
        <v>74</v>
      </c>
      <c r="AR585" t="s">
        <v>6132</v>
      </c>
      <c r="AS585" t="s">
        <v>6133</v>
      </c>
      <c r="AT585" t="s">
        <v>74</v>
      </c>
      <c r="AU585">
        <v>1991</v>
      </c>
      <c r="AV585">
        <v>31</v>
      </c>
      <c r="AW585">
        <v>1</v>
      </c>
      <c r="AX585" t="s">
        <v>74</v>
      </c>
      <c r="AY585" t="s">
        <v>74</v>
      </c>
      <c r="AZ585" t="s">
        <v>74</v>
      </c>
      <c r="BA585" t="s">
        <v>74</v>
      </c>
      <c r="BB585">
        <v>3</v>
      </c>
      <c r="BC585">
        <v>12</v>
      </c>
      <c r="BD585" t="s">
        <v>74</v>
      </c>
      <c r="BE585" t="s">
        <v>74</v>
      </c>
      <c r="BF585" t="s">
        <v>74</v>
      </c>
      <c r="BG585" t="s">
        <v>74</v>
      </c>
      <c r="BH585" t="s">
        <v>74</v>
      </c>
      <c r="BI585">
        <v>10</v>
      </c>
      <c r="BJ585" t="s">
        <v>359</v>
      </c>
      <c r="BK585" t="s">
        <v>97</v>
      </c>
      <c r="BL585" t="s">
        <v>359</v>
      </c>
      <c r="BM585" t="s">
        <v>6134</v>
      </c>
      <c r="BN585">
        <v>11539818</v>
      </c>
      <c r="BO585" t="s">
        <v>74</v>
      </c>
      <c r="BP585" t="s">
        <v>74</v>
      </c>
      <c r="BQ585" t="s">
        <v>74</v>
      </c>
      <c r="BR585" t="s">
        <v>100</v>
      </c>
      <c r="BS585" t="s">
        <v>6135</v>
      </c>
      <c r="BT585" t="str">
        <f>HYPERLINK("https%3A%2F%2Fwww.webofscience.com%2Fwos%2Fwoscc%2Ffull-record%2FWOS:A1991FH58800001","View Full Record in Web of Science")</f>
        <v>View Full Record in Web of Science</v>
      </c>
    </row>
    <row r="586" spans="1:72" x14ac:dyDescent="0.15">
      <c r="A586" t="s">
        <v>72</v>
      </c>
      <c r="B586" t="s">
        <v>6136</v>
      </c>
      <c r="C586" t="s">
        <v>74</v>
      </c>
      <c r="D586" t="s">
        <v>74</v>
      </c>
      <c r="E586" t="s">
        <v>74</v>
      </c>
      <c r="F586" t="s">
        <v>6136</v>
      </c>
      <c r="G586" t="s">
        <v>74</v>
      </c>
      <c r="H586" t="s">
        <v>74</v>
      </c>
      <c r="I586" t="s">
        <v>6137</v>
      </c>
      <c r="J586" t="s">
        <v>6138</v>
      </c>
      <c r="K586" t="s">
        <v>74</v>
      </c>
      <c r="L586" t="s">
        <v>74</v>
      </c>
      <c r="M586" t="s">
        <v>77</v>
      </c>
      <c r="N586" t="s">
        <v>78</v>
      </c>
      <c r="O586" t="s">
        <v>74</v>
      </c>
      <c r="P586" t="s">
        <v>74</v>
      </c>
      <c r="Q586" t="s">
        <v>74</v>
      </c>
      <c r="R586" t="s">
        <v>74</v>
      </c>
      <c r="S586" t="s">
        <v>74</v>
      </c>
      <c r="T586" t="s">
        <v>74</v>
      </c>
      <c r="U586" t="s">
        <v>74</v>
      </c>
      <c r="V586" t="s">
        <v>74</v>
      </c>
      <c r="W586" t="s">
        <v>74</v>
      </c>
      <c r="X586" t="s">
        <v>74</v>
      </c>
      <c r="Y586" t="s">
        <v>6139</v>
      </c>
      <c r="Z586" t="s">
        <v>74</v>
      </c>
      <c r="AA586" t="s">
        <v>74</v>
      </c>
      <c r="AB586" t="s">
        <v>74</v>
      </c>
      <c r="AC586" t="s">
        <v>74</v>
      </c>
      <c r="AD586" t="s">
        <v>74</v>
      </c>
      <c r="AE586" t="s">
        <v>74</v>
      </c>
      <c r="AF586" t="s">
        <v>74</v>
      </c>
      <c r="AG586">
        <v>4</v>
      </c>
      <c r="AH586">
        <v>1</v>
      </c>
      <c r="AI586">
        <v>1</v>
      </c>
      <c r="AJ586">
        <v>0</v>
      </c>
      <c r="AK586">
        <v>0</v>
      </c>
      <c r="AL586" t="s">
        <v>6140</v>
      </c>
      <c r="AM586" t="s">
        <v>6141</v>
      </c>
      <c r="AN586" t="s">
        <v>6142</v>
      </c>
      <c r="AO586" t="s">
        <v>6143</v>
      </c>
      <c r="AP586" t="s">
        <v>74</v>
      </c>
      <c r="AQ586" t="s">
        <v>74</v>
      </c>
      <c r="AR586" t="s">
        <v>6144</v>
      </c>
      <c r="AS586" t="s">
        <v>6145</v>
      </c>
      <c r="AT586" t="s">
        <v>74</v>
      </c>
      <c r="AU586">
        <v>1991</v>
      </c>
      <c r="AV586">
        <v>16</v>
      </c>
      <c r="AW586" t="s">
        <v>74</v>
      </c>
      <c r="AX586">
        <v>4</v>
      </c>
      <c r="AY586" t="s">
        <v>74</v>
      </c>
      <c r="AZ586" t="s">
        <v>74</v>
      </c>
      <c r="BA586" t="s">
        <v>74</v>
      </c>
      <c r="BB586">
        <v>607</v>
      </c>
      <c r="BC586">
        <v>610</v>
      </c>
      <c r="BD586" t="s">
        <v>74</v>
      </c>
      <c r="BE586" t="s">
        <v>6146</v>
      </c>
      <c r="BF586" t="str">
        <f>HYPERLINK("http://dx.doi.org/10.1179/jbr.1991.16.4.607","http://dx.doi.org/10.1179/jbr.1991.16.4.607")</f>
        <v>http://dx.doi.org/10.1179/jbr.1991.16.4.607</v>
      </c>
      <c r="BG586" t="s">
        <v>74</v>
      </c>
      <c r="BH586" t="s">
        <v>74</v>
      </c>
      <c r="BI586">
        <v>4</v>
      </c>
      <c r="BJ586" t="s">
        <v>395</v>
      </c>
      <c r="BK586" t="s">
        <v>97</v>
      </c>
      <c r="BL586" t="s">
        <v>395</v>
      </c>
      <c r="BM586" t="s">
        <v>6147</v>
      </c>
      <c r="BN586" t="s">
        <v>74</v>
      </c>
      <c r="BO586" t="s">
        <v>74</v>
      </c>
      <c r="BP586" t="s">
        <v>74</v>
      </c>
      <c r="BQ586" t="s">
        <v>74</v>
      </c>
      <c r="BR586" t="s">
        <v>100</v>
      </c>
      <c r="BS586" t="s">
        <v>6148</v>
      </c>
      <c r="BT586" t="str">
        <f>HYPERLINK("https%3A%2F%2Fwww.webofscience.com%2Fwos%2Fwoscc%2Ffull-record%2FWOS:A1991GV13500008","View Full Record in Web of Science")</f>
        <v>View Full Record in Web of Science</v>
      </c>
    </row>
    <row r="587" spans="1:72" x14ac:dyDescent="0.15">
      <c r="A587" t="s">
        <v>72</v>
      </c>
      <c r="B587" t="s">
        <v>6149</v>
      </c>
      <c r="C587" t="s">
        <v>74</v>
      </c>
      <c r="D587" t="s">
        <v>74</v>
      </c>
      <c r="E587" t="s">
        <v>74</v>
      </c>
      <c r="F587" t="s">
        <v>6149</v>
      </c>
      <c r="G587" t="s">
        <v>74</v>
      </c>
      <c r="H587" t="s">
        <v>74</v>
      </c>
      <c r="I587" t="s">
        <v>6150</v>
      </c>
      <c r="J587" t="s">
        <v>6151</v>
      </c>
      <c r="K587" t="s">
        <v>74</v>
      </c>
      <c r="L587" t="s">
        <v>74</v>
      </c>
      <c r="M587" t="s">
        <v>77</v>
      </c>
      <c r="N587" t="s">
        <v>78</v>
      </c>
      <c r="O587" t="s">
        <v>74</v>
      </c>
      <c r="P587" t="s">
        <v>74</v>
      </c>
      <c r="Q587" t="s">
        <v>74</v>
      </c>
      <c r="R587" t="s">
        <v>74</v>
      </c>
      <c r="S587" t="s">
        <v>74</v>
      </c>
      <c r="T587" t="s">
        <v>6152</v>
      </c>
      <c r="U587" t="s">
        <v>6153</v>
      </c>
      <c r="V587" t="s">
        <v>6154</v>
      </c>
      <c r="W587" t="s">
        <v>6155</v>
      </c>
      <c r="X587" t="s">
        <v>6156</v>
      </c>
      <c r="Y587" t="s">
        <v>74</v>
      </c>
      <c r="Z587" t="s">
        <v>74</v>
      </c>
      <c r="AA587" t="s">
        <v>4389</v>
      </c>
      <c r="AB587" t="s">
        <v>74</v>
      </c>
      <c r="AC587" t="s">
        <v>74</v>
      </c>
      <c r="AD587" t="s">
        <v>74</v>
      </c>
      <c r="AE587" t="s">
        <v>74</v>
      </c>
      <c r="AF587" t="s">
        <v>74</v>
      </c>
      <c r="AG587">
        <v>36</v>
      </c>
      <c r="AH587">
        <v>36</v>
      </c>
      <c r="AI587">
        <v>36</v>
      </c>
      <c r="AJ587">
        <v>2</v>
      </c>
      <c r="AK587">
        <v>18</v>
      </c>
      <c r="AL587" t="s">
        <v>6157</v>
      </c>
      <c r="AM587" t="s">
        <v>6158</v>
      </c>
      <c r="AN587" t="s">
        <v>6159</v>
      </c>
      <c r="AO587" t="s">
        <v>6160</v>
      </c>
      <c r="AP587" t="s">
        <v>6161</v>
      </c>
      <c r="AQ587" t="s">
        <v>74</v>
      </c>
      <c r="AR587" t="s">
        <v>6162</v>
      </c>
      <c r="AS587" t="s">
        <v>6163</v>
      </c>
      <c r="AT587" t="s">
        <v>74</v>
      </c>
      <c r="AU587">
        <v>1991</v>
      </c>
      <c r="AV587">
        <v>161</v>
      </c>
      <c r="AW587">
        <v>1</v>
      </c>
      <c r="AX587" t="s">
        <v>74</v>
      </c>
      <c r="AY587" t="s">
        <v>74</v>
      </c>
      <c r="AZ587" t="s">
        <v>74</v>
      </c>
      <c r="BA587" t="s">
        <v>74</v>
      </c>
      <c r="BB587">
        <v>27</v>
      </c>
      <c r="BC587">
        <v>36</v>
      </c>
      <c r="BD587" t="s">
        <v>74</v>
      </c>
      <c r="BE587" t="s">
        <v>6164</v>
      </c>
      <c r="BF587" t="str">
        <f>HYPERLINK("http://dx.doi.org/10.1007/BF00258743","http://dx.doi.org/10.1007/BF00258743")</f>
        <v>http://dx.doi.org/10.1007/BF00258743</v>
      </c>
      <c r="BG587" t="s">
        <v>74</v>
      </c>
      <c r="BH587" t="s">
        <v>74</v>
      </c>
      <c r="BI587">
        <v>10</v>
      </c>
      <c r="BJ587" t="s">
        <v>6165</v>
      </c>
      <c r="BK587" t="s">
        <v>97</v>
      </c>
      <c r="BL587" t="s">
        <v>6165</v>
      </c>
      <c r="BM587" t="s">
        <v>6166</v>
      </c>
      <c r="BN587" t="s">
        <v>74</v>
      </c>
      <c r="BO587" t="s">
        <v>74</v>
      </c>
      <c r="BP587" t="s">
        <v>74</v>
      </c>
      <c r="BQ587" t="s">
        <v>74</v>
      </c>
      <c r="BR587" t="s">
        <v>100</v>
      </c>
      <c r="BS587" t="s">
        <v>6167</v>
      </c>
      <c r="BT587" t="str">
        <f>HYPERLINK("https%3A%2F%2Fwww.webofscience.com%2Fwos%2Fwoscc%2Ffull-record%2FWOS:A1991FD25100004","View Full Record in Web of Science")</f>
        <v>View Full Record in Web of Science</v>
      </c>
    </row>
    <row r="588" spans="1:72" x14ac:dyDescent="0.15">
      <c r="A588" t="s">
        <v>72</v>
      </c>
      <c r="B588" t="s">
        <v>6168</v>
      </c>
      <c r="C588" t="s">
        <v>74</v>
      </c>
      <c r="D588" t="s">
        <v>74</v>
      </c>
      <c r="E588" t="s">
        <v>74</v>
      </c>
      <c r="F588" t="s">
        <v>6168</v>
      </c>
      <c r="G588" t="s">
        <v>74</v>
      </c>
      <c r="H588" t="s">
        <v>74</v>
      </c>
      <c r="I588" t="s">
        <v>6169</v>
      </c>
      <c r="J588" t="s">
        <v>1673</v>
      </c>
      <c r="K588" t="s">
        <v>74</v>
      </c>
      <c r="L588" t="s">
        <v>74</v>
      </c>
      <c r="M588" t="s">
        <v>77</v>
      </c>
      <c r="N588" t="s">
        <v>78</v>
      </c>
      <c r="O588" t="s">
        <v>74</v>
      </c>
      <c r="P588" t="s">
        <v>74</v>
      </c>
      <c r="Q588" t="s">
        <v>74</v>
      </c>
      <c r="R588" t="s">
        <v>74</v>
      </c>
      <c r="S588" t="s">
        <v>74</v>
      </c>
      <c r="T588" t="s">
        <v>6170</v>
      </c>
      <c r="U588" t="s">
        <v>6171</v>
      </c>
      <c r="V588" t="s">
        <v>6172</v>
      </c>
      <c r="W588" t="s">
        <v>74</v>
      </c>
      <c r="X588" t="s">
        <v>74</v>
      </c>
      <c r="Y588" t="s">
        <v>6173</v>
      </c>
      <c r="Z588" t="s">
        <v>74</v>
      </c>
      <c r="AA588" t="s">
        <v>74</v>
      </c>
      <c r="AB588" t="s">
        <v>6174</v>
      </c>
      <c r="AC588" t="s">
        <v>74</v>
      </c>
      <c r="AD588" t="s">
        <v>74</v>
      </c>
      <c r="AE588" t="s">
        <v>74</v>
      </c>
      <c r="AF588" t="s">
        <v>74</v>
      </c>
      <c r="AG588">
        <v>25</v>
      </c>
      <c r="AH588">
        <v>46</v>
      </c>
      <c r="AI588">
        <v>47</v>
      </c>
      <c r="AJ588">
        <v>0</v>
      </c>
      <c r="AK588">
        <v>7</v>
      </c>
      <c r="AL588" t="s">
        <v>1678</v>
      </c>
      <c r="AM588" t="s">
        <v>1679</v>
      </c>
      <c r="AN588" t="s">
        <v>6175</v>
      </c>
      <c r="AO588" t="s">
        <v>1681</v>
      </c>
      <c r="AP588" t="s">
        <v>74</v>
      </c>
      <c r="AQ588" t="s">
        <v>74</v>
      </c>
      <c r="AR588" t="s">
        <v>1683</v>
      </c>
      <c r="AS588" t="s">
        <v>1684</v>
      </c>
      <c r="AT588" t="s">
        <v>4915</v>
      </c>
      <c r="AU588">
        <v>1991</v>
      </c>
      <c r="AV588">
        <v>155</v>
      </c>
      <c r="AW588" t="s">
        <v>74</v>
      </c>
      <c r="AX588" t="s">
        <v>74</v>
      </c>
      <c r="AY588" t="s">
        <v>74</v>
      </c>
      <c r="AZ588" t="s">
        <v>74</v>
      </c>
      <c r="BA588" t="s">
        <v>74</v>
      </c>
      <c r="BB588">
        <v>629</v>
      </c>
      <c r="BC588">
        <v>641</v>
      </c>
      <c r="BD588" t="s">
        <v>74</v>
      </c>
      <c r="BE588" t="s">
        <v>74</v>
      </c>
      <c r="BF588" t="s">
        <v>74</v>
      </c>
      <c r="BG588" t="s">
        <v>74</v>
      </c>
      <c r="BH588" t="s">
        <v>74</v>
      </c>
      <c r="BI588">
        <v>13</v>
      </c>
      <c r="BJ588" t="s">
        <v>1685</v>
      </c>
      <c r="BK588" t="s">
        <v>97</v>
      </c>
      <c r="BL588" t="s">
        <v>1686</v>
      </c>
      <c r="BM588" t="s">
        <v>6176</v>
      </c>
      <c r="BN588" t="s">
        <v>74</v>
      </c>
      <c r="BO588" t="s">
        <v>74</v>
      </c>
      <c r="BP588" t="s">
        <v>74</v>
      </c>
      <c r="BQ588" t="s">
        <v>74</v>
      </c>
      <c r="BR588" t="s">
        <v>100</v>
      </c>
      <c r="BS588" t="s">
        <v>6177</v>
      </c>
      <c r="BT588" t="str">
        <f>HYPERLINK("https%3A%2F%2Fwww.webofscience.com%2Fwos%2Fwoscc%2Ffull-record%2FWOS:A1991EV27700039","View Full Record in Web of Science")</f>
        <v>View Full Record in Web of Science</v>
      </c>
    </row>
    <row r="589" spans="1:72" x14ac:dyDescent="0.15">
      <c r="A589" t="s">
        <v>72</v>
      </c>
      <c r="B589" t="s">
        <v>6178</v>
      </c>
      <c r="C589" t="s">
        <v>74</v>
      </c>
      <c r="D589" t="s">
        <v>74</v>
      </c>
      <c r="E589" t="s">
        <v>74</v>
      </c>
      <c r="F589" t="s">
        <v>6178</v>
      </c>
      <c r="G589" t="s">
        <v>74</v>
      </c>
      <c r="H589" t="s">
        <v>74</v>
      </c>
      <c r="I589" t="s">
        <v>6179</v>
      </c>
      <c r="J589" t="s">
        <v>6180</v>
      </c>
      <c r="K589" t="s">
        <v>74</v>
      </c>
      <c r="L589" t="s">
        <v>74</v>
      </c>
      <c r="M589" t="s">
        <v>77</v>
      </c>
      <c r="N589" t="s">
        <v>78</v>
      </c>
      <c r="O589" t="s">
        <v>74</v>
      </c>
      <c r="P589" t="s">
        <v>74</v>
      </c>
      <c r="Q589" t="s">
        <v>74</v>
      </c>
      <c r="R589" t="s">
        <v>74</v>
      </c>
      <c r="S589" t="s">
        <v>74</v>
      </c>
      <c r="T589" t="s">
        <v>6181</v>
      </c>
      <c r="U589" t="s">
        <v>6182</v>
      </c>
      <c r="V589" t="s">
        <v>6183</v>
      </c>
      <c r="W589" t="s">
        <v>6184</v>
      </c>
      <c r="X589" t="s">
        <v>6185</v>
      </c>
      <c r="Y589" t="s">
        <v>6186</v>
      </c>
      <c r="Z589" t="s">
        <v>74</v>
      </c>
      <c r="AA589" t="s">
        <v>74</v>
      </c>
      <c r="AB589" t="s">
        <v>74</v>
      </c>
      <c r="AC589" t="s">
        <v>74</v>
      </c>
      <c r="AD589" t="s">
        <v>74</v>
      </c>
      <c r="AE589" t="s">
        <v>74</v>
      </c>
      <c r="AF589" t="s">
        <v>74</v>
      </c>
      <c r="AG589">
        <v>39</v>
      </c>
      <c r="AH589">
        <v>53</v>
      </c>
      <c r="AI589">
        <v>55</v>
      </c>
      <c r="AJ589">
        <v>0</v>
      </c>
      <c r="AK589">
        <v>8</v>
      </c>
      <c r="AL589" t="s">
        <v>715</v>
      </c>
      <c r="AM589" t="s">
        <v>716</v>
      </c>
      <c r="AN589" t="s">
        <v>717</v>
      </c>
      <c r="AO589" t="s">
        <v>6187</v>
      </c>
      <c r="AP589" t="s">
        <v>74</v>
      </c>
      <c r="AQ589" t="s">
        <v>74</v>
      </c>
      <c r="AR589" t="s">
        <v>6188</v>
      </c>
      <c r="AS589" t="s">
        <v>6189</v>
      </c>
      <c r="AT589" t="s">
        <v>74</v>
      </c>
      <c r="AU589">
        <v>1991</v>
      </c>
      <c r="AV589">
        <v>153</v>
      </c>
      <c r="AW589">
        <v>1</v>
      </c>
      <c r="AX589" t="s">
        <v>74</v>
      </c>
      <c r="AY589" t="s">
        <v>74</v>
      </c>
      <c r="AZ589" t="s">
        <v>74</v>
      </c>
      <c r="BA589" t="s">
        <v>74</v>
      </c>
      <c r="BB589">
        <v>15</v>
      </c>
      <c r="BC589">
        <v>25</v>
      </c>
      <c r="BD589" t="s">
        <v>74</v>
      </c>
      <c r="BE589" t="s">
        <v>6190</v>
      </c>
      <c r="BF589" t="str">
        <f>HYPERLINK("http://dx.doi.org/10.1016/S0022-0981(05)80003-6","http://dx.doi.org/10.1016/S0022-0981(05)80003-6")</f>
        <v>http://dx.doi.org/10.1016/S0022-0981(05)80003-6</v>
      </c>
      <c r="BG589" t="s">
        <v>74</v>
      </c>
      <c r="BH589" t="s">
        <v>74</v>
      </c>
      <c r="BI589">
        <v>11</v>
      </c>
      <c r="BJ589" t="s">
        <v>6191</v>
      </c>
      <c r="BK589" t="s">
        <v>97</v>
      </c>
      <c r="BL589" t="s">
        <v>742</v>
      </c>
      <c r="BM589" t="s">
        <v>6192</v>
      </c>
      <c r="BN589" t="s">
        <v>74</v>
      </c>
      <c r="BO589" t="s">
        <v>74</v>
      </c>
      <c r="BP589" t="s">
        <v>74</v>
      </c>
      <c r="BQ589" t="s">
        <v>74</v>
      </c>
      <c r="BR589" t="s">
        <v>100</v>
      </c>
      <c r="BS589" t="s">
        <v>6193</v>
      </c>
      <c r="BT589" t="str">
        <f>HYPERLINK("https%3A%2F%2Fwww.webofscience.com%2Fwos%2Fwoscc%2Ffull-record%2FWOS:A1991GR91500002","View Full Record in Web of Science")</f>
        <v>View Full Record in Web of Science</v>
      </c>
    </row>
    <row r="590" spans="1:72" x14ac:dyDescent="0.15">
      <c r="A590" t="s">
        <v>72</v>
      </c>
      <c r="B590" t="s">
        <v>6194</v>
      </c>
      <c r="C590" t="s">
        <v>74</v>
      </c>
      <c r="D590" t="s">
        <v>74</v>
      </c>
      <c r="E590" t="s">
        <v>74</v>
      </c>
      <c r="F590" t="s">
        <v>6194</v>
      </c>
      <c r="G590" t="s">
        <v>74</v>
      </c>
      <c r="H590" t="s">
        <v>74</v>
      </c>
      <c r="I590" t="s">
        <v>6195</v>
      </c>
      <c r="J590" t="s">
        <v>6180</v>
      </c>
      <c r="K590" t="s">
        <v>74</v>
      </c>
      <c r="L590" t="s">
        <v>74</v>
      </c>
      <c r="M590" t="s">
        <v>77</v>
      </c>
      <c r="N590" t="s">
        <v>78</v>
      </c>
      <c r="O590" t="s">
        <v>74</v>
      </c>
      <c r="P590" t="s">
        <v>74</v>
      </c>
      <c r="Q590" t="s">
        <v>74</v>
      </c>
      <c r="R590" t="s">
        <v>74</v>
      </c>
      <c r="S590" t="s">
        <v>74</v>
      </c>
      <c r="T590" t="s">
        <v>6196</v>
      </c>
      <c r="U590" t="s">
        <v>6197</v>
      </c>
      <c r="V590" t="s">
        <v>6198</v>
      </c>
      <c r="W590" t="s">
        <v>74</v>
      </c>
      <c r="X590" t="s">
        <v>74</v>
      </c>
      <c r="Y590" t="s">
        <v>6199</v>
      </c>
      <c r="Z590" t="s">
        <v>74</v>
      </c>
      <c r="AA590" t="s">
        <v>6200</v>
      </c>
      <c r="AB590" t="s">
        <v>74</v>
      </c>
      <c r="AC590" t="s">
        <v>74</v>
      </c>
      <c r="AD590" t="s">
        <v>74</v>
      </c>
      <c r="AE590" t="s">
        <v>74</v>
      </c>
      <c r="AF590" t="s">
        <v>74</v>
      </c>
      <c r="AG590">
        <v>40</v>
      </c>
      <c r="AH590">
        <v>11</v>
      </c>
      <c r="AI590">
        <v>13</v>
      </c>
      <c r="AJ590">
        <v>1</v>
      </c>
      <c r="AK590">
        <v>14</v>
      </c>
      <c r="AL590" t="s">
        <v>715</v>
      </c>
      <c r="AM590" t="s">
        <v>716</v>
      </c>
      <c r="AN590" t="s">
        <v>717</v>
      </c>
      <c r="AO590" t="s">
        <v>6187</v>
      </c>
      <c r="AP590" t="s">
        <v>74</v>
      </c>
      <c r="AQ590" t="s">
        <v>74</v>
      </c>
      <c r="AR590" t="s">
        <v>6188</v>
      </c>
      <c r="AS590" t="s">
        <v>6189</v>
      </c>
      <c r="AT590" t="s">
        <v>74</v>
      </c>
      <c r="AU590">
        <v>1991</v>
      </c>
      <c r="AV590">
        <v>153</v>
      </c>
      <c r="AW590">
        <v>2</v>
      </c>
      <c r="AX590" t="s">
        <v>74</v>
      </c>
      <c r="AY590" t="s">
        <v>74</v>
      </c>
      <c r="AZ590" t="s">
        <v>74</v>
      </c>
      <c r="BA590" t="s">
        <v>74</v>
      </c>
      <c r="BB590">
        <v>227</v>
      </c>
      <c r="BC590">
        <v>239</v>
      </c>
      <c r="BD590" t="s">
        <v>74</v>
      </c>
      <c r="BE590" t="s">
        <v>6201</v>
      </c>
      <c r="BF590" t="str">
        <f>HYPERLINK("http://dx.doi.org/10.1016/0022-0981(91)90227-N","http://dx.doi.org/10.1016/0022-0981(91)90227-N")</f>
        <v>http://dx.doi.org/10.1016/0022-0981(91)90227-N</v>
      </c>
      <c r="BG590" t="s">
        <v>74</v>
      </c>
      <c r="BH590" t="s">
        <v>74</v>
      </c>
      <c r="BI590">
        <v>13</v>
      </c>
      <c r="BJ590" t="s">
        <v>6191</v>
      </c>
      <c r="BK590" t="s">
        <v>97</v>
      </c>
      <c r="BL590" t="s">
        <v>742</v>
      </c>
      <c r="BM590" t="s">
        <v>6202</v>
      </c>
      <c r="BN590" t="s">
        <v>74</v>
      </c>
      <c r="BO590" t="s">
        <v>74</v>
      </c>
      <c r="BP590" t="s">
        <v>74</v>
      </c>
      <c r="BQ590" t="s">
        <v>74</v>
      </c>
      <c r="BR590" t="s">
        <v>100</v>
      </c>
      <c r="BS590" t="s">
        <v>6203</v>
      </c>
      <c r="BT590" t="str">
        <f>HYPERLINK("https%3A%2F%2Fwww.webofscience.com%2Fwos%2Fwoscc%2Ffull-record%2FWOS:A1991GU87700008","View Full Record in Web of Science")</f>
        <v>View Full Record in Web of Science</v>
      </c>
    </row>
    <row r="591" spans="1:72" x14ac:dyDescent="0.15">
      <c r="A591" t="s">
        <v>72</v>
      </c>
      <c r="B591" t="s">
        <v>6204</v>
      </c>
      <c r="C591" t="s">
        <v>74</v>
      </c>
      <c r="D591" t="s">
        <v>74</v>
      </c>
      <c r="E591" t="s">
        <v>74</v>
      </c>
      <c r="F591" t="s">
        <v>6204</v>
      </c>
      <c r="G591" t="s">
        <v>74</v>
      </c>
      <c r="H591" t="s">
        <v>74</v>
      </c>
      <c r="I591" t="s">
        <v>6205</v>
      </c>
      <c r="J591" t="s">
        <v>6180</v>
      </c>
      <c r="K591" t="s">
        <v>74</v>
      </c>
      <c r="L591" t="s">
        <v>74</v>
      </c>
      <c r="M591" t="s">
        <v>77</v>
      </c>
      <c r="N591" t="s">
        <v>78</v>
      </c>
      <c r="O591" t="s">
        <v>74</v>
      </c>
      <c r="P591" t="s">
        <v>74</v>
      </c>
      <c r="Q591" t="s">
        <v>74</v>
      </c>
      <c r="R591" t="s">
        <v>74</v>
      </c>
      <c r="S591" t="s">
        <v>74</v>
      </c>
      <c r="T591" t="s">
        <v>6206</v>
      </c>
      <c r="U591" t="s">
        <v>6207</v>
      </c>
      <c r="V591" t="s">
        <v>6208</v>
      </c>
      <c r="W591" t="s">
        <v>6209</v>
      </c>
      <c r="X591" t="s">
        <v>1921</v>
      </c>
      <c r="Y591" t="s">
        <v>6210</v>
      </c>
      <c r="Z591" t="s">
        <v>74</v>
      </c>
      <c r="AA591" t="s">
        <v>6211</v>
      </c>
      <c r="AB591" t="s">
        <v>6212</v>
      </c>
      <c r="AC591" t="s">
        <v>74</v>
      </c>
      <c r="AD591" t="s">
        <v>74</v>
      </c>
      <c r="AE591" t="s">
        <v>74</v>
      </c>
      <c r="AF591" t="s">
        <v>74</v>
      </c>
      <c r="AG591">
        <v>41</v>
      </c>
      <c r="AH591">
        <v>12</v>
      </c>
      <c r="AI591">
        <v>14</v>
      </c>
      <c r="AJ591">
        <v>0</v>
      </c>
      <c r="AK591">
        <v>2</v>
      </c>
      <c r="AL591" t="s">
        <v>715</v>
      </c>
      <c r="AM591" t="s">
        <v>716</v>
      </c>
      <c r="AN591" t="s">
        <v>717</v>
      </c>
      <c r="AO591" t="s">
        <v>6187</v>
      </c>
      <c r="AP591" t="s">
        <v>74</v>
      </c>
      <c r="AQ591" t="s">
        <v>74</v>
      </c>
      <c r="AR591" t="s">
        <v>6188</v>
      </c>
      <c r="AS591" t="s">
        <v>6189</v>
      </c>
      <c r="AT591" t="s">
        <v>74</v>
      </c>
      <c r="AU591">
        <v>1991</v>
      </c>
      <c r="AV591">
        <v>152</v>
      </c>
      <c r="AW591">
        <v>2</v>
      </c>
      <c r="AX591" t="s">
        <v>74</v>
      </c>
      <c r="AY591" t="s">
        <v>74</v>
      </c>
      <c r="AZ591" t="s">
        <v>74</v>
      </c>
      <c r="BA591" t="s">
        <v>74</v>
      </c>
      <c r="BB591">
        <v>243</v>
      </c>
      <c r="BC591">
        <v>255</v>
      </c>
      <c r="BD591" t="s">
        <v>74</v>
      </c>
      <c r="BE591" t="s">
        <v>6213</v>
      </c>
      <c r="BF591" t="str">
        <f>HYPERLINK("http://dx.doi.org/10.1016/0022-0981(91)90217-K","http://dx.doi.org/10.1016/0022-0981(91)90217-K")</f>
        <v>http://dx.doi.org/10.1016/0022-0981(91)90217-K</v>
      </c>
      <c r="BG591" t="s">
        <v>74</v>
      </c>
      <c r="BH591" t="s">
        <v>74</v>
      </c>
      <c r="BI591">
        <v>13</v>
      </c>
      <c r="BJ591" t="s">
        <v>6191</v>
      </c>
      <c r="BK591" t="s">
        <v>97</v>
      </c>
      <c r="BL591" t="s">
        <v>742</v>
      </c>
      <c r="BM591" t="s">
        <v>6214</v>
      </c>
      <c r="BN591" t="s">
        <v>74</v>
      </c>
      <c r="BO591" t="s">
        <v>74</v>
      </c>
      <c r="BP591" t="s">
        <v>74</v>
      </c>
      <c r="BQ591" t="s">
        <v>74</v>
      </c>
      <c r="BR591" t="s">
        <v>100</v>
      </c>
      <c r="BS591" t="s">
        <v>6215</v>
      </c>
      <c r="BT591" t="str">
        <f>HYPERLINK("https%3A%2F%2Fwww.webofscience.com%2Fwos%2Fwoscc%2Ffull-record%2FWOS:A1991GQ75700006","View Full Record in Web of Science")</f>
        <v>View Full Record in Web of Science</v>
      </c>
    </row>
    <row r="592" spans="1:72" x14ac:dyDescent="0.15">
      <c r="A592" t="s">
        <v>72</v>
      </c>
      <c r="B592" t="s">
        <v>6216</v>
      </c>
      <c r="C592" t="s">
        <v>74</v>
      </c>
      <c r="D592" t="s">
        <v>74</v>
      </c>
      <c r="E592" t="s">
        <v>74</v>
      </c>
      <c r="F592" t="s">
        <v>6216</v>
      </c>
      <c r="G592" t="s">
        <v>74</v>
      </c>
      <c r="H592" t="s">
        <v>74</v>
      </c>
      <c r="I592" t="s">
        <v>6217</v>
      </c>
      <c r="J592" t="s">
        <v>6180</v>
      </c>
      <c r="K592" t="s">
        <v>74</v>
      </c>
      <c r="L592" t="s">
        <v>74</v>
      </c>
      <c r="M592" t="s">
        <v>77</v>
      </c>
      <c r="N592" t="s">
        <v>78</v>
      </c>
      <c r="O592" t="s">
        <v>74</v>
      </c>
      <c r="P592" t="s">
        <v>74</v>
      </c>
      <c r="Q592" t="s">
        <v>74</v>
      </c>
      <c r="R592" t="s">
        <v>74</v>
      </c>
      <c r="S592" t="s">
        <v>74</v>
      </c>
      <c r="T592" t="s">
        <v>6218</v>
      </c>
      <c r="U592" t="s">
        <v>6219</v>
      </c>
      <c r="V592" t="s">
        <v>6220</v>
      </c>
      <c r="W592" t="s">
        <v>6221</v>
      </c>
      <c r="X592" t="s">
        <v>6222</v>
      </c>
      <c r="Y592" t="s">
        <v>6223</v>
      </c>
      <c r="Z592" t="s">
        <v>74</v>
      </c>
      <c r="AA592" t="s">
        <v>74</v>
      </c>
      <c r="AB592" t="s">
        <v>74</v>
      </c>
      <c r="AC592" t="s">
        <v>74</v>
      </c>
      <c r="AD592" t="s">
        <v>74</v>
      </c>
      <c r="AE592" t="s">
        <v>74</v>
      </c>
      <c r="AF592" t="s">
        <v>74</v>
      </c>
      <c r="AG592">
        <v>39</v>
      </c>
      <c r="AH592">
        <v>8</v>
      </c>
      <c r="AI592">
        <v>8</v>
      </c>
      <c r="AJ592">
        <v>0</v>
      </c>
      <c r="AK592">
        <v>10</v>
      </c>
      <c r="AL592" t="s">
        <v>715</v>
      </c>
      <c r="AM592" t="s">
        <v>716</v>
      </c>
      <c r="AN592" t="s">
        <v>717</v>
      </c>
      <c r="AO592" t="s">
        <v>6187</v>
      </c>
      <c r="AP592" t="s">
        <v>74</v>
      </c>
      <c r="AQ592" t="s">
        <v>74</v>
      </c>
      <c r="AR592" t="s">
        <v>6188</v>
      </c>
      <c r="AS592" t="s">
        <v>6189</v>
      </c>
      <c r="AT592" t="s">
        <v>74</v>
      </c>
      <c r="AU592">
        <v>1991</v>
      </c>
      <c r="AV592">
        <v>148</v>
      </c>
      <c r="AW592">
        <v>1</v>
      </c>
      <c r="AX592" t="s">
        <v>74</v>
      </c>
      <c r="AY592" t="s">
        <v>74</v>
      </c>
      <c r="AZ592" t="s">
        <v>74</v>
      </c>
      <c r="BA592" t="s">
        <v>74</v>
      </c>
      <c r="BB592">
        <v>93</v>
      </c>
      <c r="BC592">
        <v>104</v>
      </c>
      <c r="BD592" t="s">
        <v>74</v>
      </c>
      <c r="BE592" t="s">
        <v>6224</v>
      </c>
      <c r="BF592" t="str">
        <f>HYPERLINK("http://dx.doi.org/10.1016/0022-0981(91)90149-Q","http://dx.doi.org/10.1016/0022-0981(91)90149-Q")</f>
        <v>http://dx.doi.org/10.1016/0022-0981(91)90149-Q</v>
      </c>
      <c r="BG592" t="s">
        <v>74</v>
      </c>
      <c r="BH592" t="s">
        <v>74</v>
      </c>
      <c r="BI592">
        <v>12</v>
      </c>
      <c r="BJ592" t="s">
        <v>6191</v>
      </c>
      <c r="BK592" t="s">
        <v>97</v>
      </c>
      <c r="BL592" t="s">
        <v>742</v>
      </c>
      <c r="BM592" t="s">
        <v>6225</v>
      </c>
      <c r="BN592" t="s">
        <v>74</v>
      </c>
      <c r="BO592" t="s">
        <v>74</v>
      </c>
      <c r="BP592" t="s">
        <v>74</v>
      </c>
      <c r="BQ592" t="s">
        <v>74</v>
      </c>
      <c r="BR592" t="s">
        <v>100</v>
      </c>
      <c r="BS592" t="s">
        <v>6226</v>
      </c>
      <c r="BT592" t="str">
        <f>HYPERLINK("https%3A%2F%2Fwww.webofscience.com%2Fwos%2Fwoscc%2Ffull-record%2FWOS:A1991FT25400008","View Full Record in Web of Science")</f>
        <v>View Full Record in Web of Science</v>
      </c>
    </row>
    <row r="593" spans="1:72" x14ac:dyDescent="0.15">
      <c r="A593" t="s">
        <v>72</v>
      </c>
      <c r="B593" t="s">
        <v>6227</v>
      </c>
      <c r="C593" t="s">
        <v>74</v>
      </c>
      <c r="D593" t="s">
        <v>74</v>
      </c>
      <c r="E593" t="s">
        <v>74</v>
      </c>
      <c r="F593" t="s">
        <v>6227</v>
      </c>
      <c r="G593" t="s">
        <v>74</v>
      </c>
      <c r="H593" t="s">
        <v>74</v>
      </c>
      <c r="I593" t="s">
        <v>6228</v>
      </c>
      <c r="J593" t="s">
        <v>6180</v>
      </c>
      <c r="K593" t="s">
        <v>74</v>
      </c>
      <c r="L593" t="s">
        <v>74</v>
      </c>
      <c r="M593" t="s">
        <v>77</v>
      </c>
      <c r="N593" t="s">
        <v>78</v>
      </c>
      <c r="O593" t="s">
        <v>74</v>
      </c>
      <c r="P593" t="s">
        <v>74</v>
      </c>
      <c r="Q593" t="s">
        <v>74</v>
      </c>
      <c r="R593" t="s">
        <v>74</v>
      </c>
      <c r="S593" t="s">
        <v>74</v>
      </c>
      <c r="T593" t="s">
        <v>6229</v>
      </c>
      <c r="U593" t="s">
        <v>6230</v>
      </c>
      <c r="V593" t="s">
        <v>6231</v>
      </c>
      <c r="W593" t="s">
        <v>74</v>
      </c>
      <c r="X593" t="s">
        <v>74</v>
      </c>
      <c r="Y593" t="s">
        <v>6232</v>
      </c>
      <c r="Z593" t="s">
        <v>74</v>
      </c>
      <c r="AA593" t="s">
        <v>74</v>
      </c>
      <c r="AB593" t="s">
        <v>74</v>
      </c>
      <c r="AC593" t="s">
        <v>74</v>
      </c>
      <c r="AD593" t="s">
        <v>74</v>
      </c>
      <c r="AE593" t="s">
        <v>74</v>
      </c>
      <c r="AF593" t="s">
        <v>74</v>
      </c>
      <c r="AG593">
        <v>55</v>
      </c>
      <c r="AH593">
        <v>57</v>
      </c>
      <c r="AI593">
        <v>59</v>
      </c>
      <c r="AJ593">
        <v>0</v>
      </c>
      <c r="AK593">
        <v>7</v>
      </c>
      <c r="AL593" t="s">
        <v>715</v>
      </c>
      <c r="AM593" t="s">
        <v>716</v>
      </c>
      <c r="AN593" t="s">
        <v>717</v>
      </c>
      <c r="AO593" t="s">
        <v>6187</v>
      </c>
      <c r="AP593" t="s">
        <v>6233</v>
      </c>
      <c r="AQ593" t="s">
        <v>74</v>
      </c>
      <c r="AR593" t="s">
        <v>6188</v>
      </c>
      <c r="AS593" t="s">
        <v>6189</v>
      </c>
      <c r="AT593" t="s">
        <v>74</v>
      </c>
      <c r="AU593">
        <v>1991</v>
      </c>
      <c r="AV593">
        <v>147</v>
      </c>
      <c r="AW593">
        <v>2</v>
      </c>
      <c r="AX593" t="s">
        <v>74</v>
      </c>
      <c r="AY593" t="s">
        <v>74</v>
      </c>
      <c r="AZ593" t="s">
        <v>74</v>
      </c>
      <c r="BA593" t="s">
        <v>74</v>
      </c>
      <c r="BB593">
        <v>163</v>
      </c>
      <c r="BC593">
        <v>175</v>
      </c>
      <c r="BD593" t="s">
        <v>74</v>
      </c>
      <c r="BE593" t="s">
        <v>6234</v>
      </c>
      <c r="BF593" t="str">
        <f>HYPERLINK("http://dx.doi.org/10.1016/0022-0981(91)90180-5","http://dx.doi.org/10.1016/0022-0981(91)90180-5")</f>
        <v>http://dx.doi.org/10.1016/0022-0981(91)90180-5</v>
      </c>
      <c r="BG593" t="s">
        <v>74</v>
      </c>
      <c r="BH593" t="s">
        <v>74</v>
      </c>
      <c r="BI593">
        <v>13</v>
      </c>
      <c r="BJ593" t="s">
        <v>6191</v>
      </c>
      <c r="BK593" t="s">
        <v>97</v>
      </c>
      <c r="BL593" t="s">
        <v>742</v>
      </c>
      <c r="BM593" t="s">
        <v>6235</v>
      </c>
      <c r="BN593" t="s">
        <v>74</v>
      </c>
      <c r="BO593" t="s">
        <v>74</v>
      </c>
      <c r="BP593" t="s">
        <v>74</v>
      </c>
      <c r="BQ593" t="s">
        <v>74</v>
      </c>
      <c r="BR593" t="s">
        <v>100</v>
      </c>
      <c r="BS593" t="s">
        <v>6236</v>
      </c>
      <c r="BT593" t="str">
        <f>HYPERLINK("https%3A%2F%2Fwww.webofscience.com%2Fwos%2Fwoscc%2Ffull-record%2FWOS:A1991FT25300002","View Full Record in Web of Science")</f>
        <v>View Full Record in Web of Science</v>
      </c>
    </row>
    <row r="594" spans="1:72" x14ac:dyDescent="0.15">
      <c r="A594" t="s">
        <v>72</v>
      </c>
      <c r="B594" t="s">
        <v>6237</v>
      </c>
      <c r="C594" t="s">
        <v>74</v>
      </c>
      <c r="D594" t="s">
        <v>74</v>
      </c>
      <c r="E594" t="s">
        <v>74</v>
      </c>
      <c r="F594" t="s">
        <v>6237</v>
      </c>
      <c r="G594" t="s">
        <v>74</v>
      </c>
      <c r="H594" t="s">
        <v>74</v>
      </c>
      <c r="I594" t="s">
        <v>6238</v>
      </c>
      <c r="J594" t="s">
        <v>6180</v>
      </c>
      <c r="K594" t="s">
        <v>74</v>
      </c>
      <c r="L594" t="s">
        <v>74</v>
      </c>
      <c r="M594" t="s">
        <v>77</v>
      </c>
      <c r="N594" t="s">
        <v>78</v>
      </c>
      <c r="O594" t="s">
        <v>74</v>
      </c>
      <c r="P594" t="s">
        <v>74</v>
      </c>
      <c r="Q594" t="s">
        <v>74</v>
      </c>
      <c r="R594" t="s">
        <v>74</v>
      </c>
      <c r="S594" t="s">
        <v>74</v>
      </c>
      <c r="T594" t="s">
        <v>6239</v>
      </c>
      <c r="U594" t="s">
        <v>6240</v>
      </c>
      <c r="V594" t="s">
        <v>6241</v>
      </c>
      <c r="W594" t="s">
        <v>74</v>
      </c>
      <c r="X594" t="s">
        <v>74</v>
      </c>
      <c r="Y594" t="s">
        <v>4377</v>
      </c>
      <c r="Z594" t="s">
        <v>74</v>
      </c>
      <c r="AA594" t="s">
        <v>74</v>
      </c>
      <c r="AB594" t="s">
        <v>74</v>
      </c>
      <c r="AC594" t="s">
        <v>74</v>
      </c>
      <c r="AD594" t="s">
        <v>74</v>
      </c>
      <c r="AE594" t="s">
        <v>74</v>
      </c>
      <c r="AF594" t="s">
        <v>74</v>
      </c>
      <c r="AG594">
        <v>26</v>
      </c>
      <c r="AH594">
        <v>23</v>
      </c>
      <c r="AI594">
        <v>26</v>
      </c>
      <c r="AJ594">
        <v>0</v>
      </c>
      <c r="AK594">
        <v>7</v>
      </c>
      <c r="AL594" t="s">
        <v>715</v>
      </c>
      <c r="AM594" t="s">
        <v>716</v>
      </c>
      <c r="AN594" t="s">
        <v>717</v>
      </c>
      <c r="AO594" t="s">
        <v>6187</v>
      </c>
      <c r="AP594" t="s">
        <v>74</v>
      </c>
      <c r="AQ594" t="s">
        <v>74</v>
      </c>
      <c r="AR594" t="s">
        <v>6188</v>
      </c>
      <c r="AS594" t="s">
        <v>6189</v>
      </c>
      <c r="AT594" t="s">
        <v>74</v>
      </c>
      <c r="AU594">
        <v>1991</v>
      </c>
      <c r="AV594">
        <v>146</v>
      </c>
      <c r="AW594">
        <v>2</v>
      </c>
      <c r="AX594" t="s">
        <v>74</v>
      </c>
      <c r="AY594" t="s">
        <v>74</v>
      </c>
      <c r="AZ594" t="s">
        <v>74</v>
      </c>
      <c r="BA594" t="s">
        <v>74</v>
      </c>
      <c r="BB594">
        <v>153</v>
      </c>
      <c r="BC594">
        <v>161</v>
      </c>
      <c r="BD594" t="s">
        <v>74</v>
      </c>
      <c r="BE594" t="s">
        <v>6242</v>
      </c>
      <c r="BF594" t="str">
        <f>HYPERLINK("http://dx.doi.org/10.1016/0022-0981(91)90022-O","http://dx.doi.org/10.1016/0022-0981(91)90022-O")</f>
        <v>http://dx.doi.org/10.1016/0022-0981(91)90022-O</v>
      </c>
      <c r="BG594" t="s">
        <v>74</v>
      </c>
      <c r="BH594" t="s">
        <v>74</v>
      </c>
      <c r="BI594">
        <v>9</v>
      </c>
      <c r="BJ594" t="s">
        <v>6191</v>
      </c>
      <c r="BK594" t="s">
        <v>97</v>
      </c>
      <c r="BL594" t="s">
        <v>742</v>
      </c>
      <c r="BM594" t="s">
        <v>6243</v>
      </c>
      <c r="BN594" t="s">
        <v>74</v>
      </c>
      <c r="BO594" t="s">
        <v>74</v>
      </c>
      <c r="BP594" t="s">
        <v>74</v>
      </c>
      <c r="BQ594" t="s">
        <v>74</v>
      </c>
      <c r="BR594" t="s">
        <v>100</v>
      </c>
      <c r="BS594" t="s">
        <v>6244</v>
      </c>
      <c r="BT594" t="str">
        <f>HYPERLINK("https%3A%2F%2Fwww.webofscience.com%2Fwos%2Fwoscc%2Ffull-record%2FWOS:A1991FJ85900002","View Full Record in Web of Science")</f>
        <v>View Full Record in Web of Science</v>
      </c>
    </row>
    <row r="595" spans="1:72" x14ac:dyDescent="0.15">
      <c r="A595" t="s">
        <v>72</v>
      </c>
      <c r="B595" t="s">
        <v>6245</v>
      </c>
      <c r="C595" t="s">
        <v>74</v>
      </c>
      <c r="D595" t="s">
        <v>74</v>
      </c>
      <c r="E595" t="s">
        <v>74</v>
      </c>
      <c r="F595" t="s">
        <v>6245</v>
      </c>
      <c r="G595" t="s">
        <v>74</v>
      </c>
      <c r="H595" t="s">
        <v>74</v>
      </c>
      <c r="I595" t="s">
        <v>6246</v>
      </c>
      <c r="J595" t="s">
        <v>6247</v>
      </c>
      <c r="K595" t="s">
        <v>74</v>
      </c>
      <c r="L595" t="s">
        <v>74</v>
      </c>
      <c r="M595" t="s">
        <v>77</v>
      </c>
      <c r="N595" t="s">
        <v>334</v>
      </c>
      <c r="O595" t="s">
        <v>74</v>
      </c>
      <c r="P595" t="s">
        <v>74</v>
      </c>
      <c r="Q595" t="s">
        <v>74</v>
      </c>
      <c r="R595" t="s">
        <v>74</v>
      </c>
      <c r="S595" t="s">
        <v>74</v>
      </c>
      <c r="T595" t="s">
        <v>74</v>
      </c>
      <c r="U595" t="s">
        <v>6248</v>
      </c>
      <c r="V595" t="s">
        <v>6249</v>
      </c>
      <c r="W595" t="s">
        <v>6250</v>
      </c>
      <c r="X595" t="s">
        <v>5261</v>
      </c>
      <c r="Y595" t="s">
        <v>6251</v>
      </c>
      <c r="Z595" t="s">
        <v>74</v>
      </c>
      <c r="AA595" t="s">
        <v>6252</v>
      </c>
      <c r="AB595" t="s">
        <v>6253</v>
      </c>
      <c r="AC595" t="s">
        <v>74</v>
      </c>
      <c r="AD595" t="s">
        <v>74</v>
      </c>
      <c r="AE595" t="s">
        <v>74</v>
      </c>
      <c r="AF595" t="s">
        <v>74</v>
      </c>
      <c r="AG595">
        <v>21</v>
      </c>
      <c r="AH595">
        <v>2</v>
      </c>
      <c r="AI595">
        <v>2</v>
      </c>
      <c r="AJ595">
        <v>0</v>
      </c>
      <c r="AK595">
        <v>1</v>
      </c>
      <c r="AL595" t="s">
        <v>6254</v>
      </c>
      <c r="AM595" t="s">
        <v>6255</v>
      </c>
      <c r="AN595" t="s">
        <v>6256</v>
      </c>
      <c r="AO595" t="s">
        <v>6257</v>
      </c>
      <c r="AP595" t="s">
        <v>74</v>
      </c>
      <c r="AQ595" t="s">
        <v>74</v>
      </c>
      <c r="AR595" t="s">
        <v>6258</v>
      </c>
      <c r="AS595" t="s">
        <v>6259</v>
      </c>
      <c r="AT595" t="s">
        <v>5862</v>
      </c>
      <c r="AU595">
        <v>1991</v>
      </c>
      <c r="AV595">
        <v>56</v>
      </c>
      <c r="AW595">
        <v>1</v>
      </c>
      <c r="AX595" t="s">
        <v>74</v>
      </c>
      <c r="AY595" t="s">
        <v>74</v>
      </c>
      <c r="AZ595" t="s">
        <v>74</v>
      </c>
      <c r="BA595" t="s">
        <v>74</v>
      </c>
      <c r="BB595">
        <v>251</v>
      </c>
      <c r="BC595">
        <v>252</v>
      </c>
      <c r="BD595" t="s">
        <v>74</v>
      </c>
      <c r="BE595" t="s">
        <v>6260</v>
      </c>
      <c r="BF595" t="str">
        <f>HYPERLINK("http://dx.doi.org/10.1111/j.1365-2621.1991.tb08022.x","http://dx.doi.org/10.1111/j.1365-2621.1991.tb08022.x")</f>
        <v>http://dx.doi.org/10.1111/j.1365-2621.1991.tb08022.x</v>
      </c>
      <c r="BG595" t="s">
        <v>74</v>
      </c>
      <c r="BH595" t="s">
        <v>74</v>
      </c>
      <c r="BI595">
        <v>2</v>
      </c>
      <c r="BJ595" t="s">
        <v>5708</v>
      </c>
      <c r="BK595" t="s">
        <v>97</v>
      </c>
      <c r="BL595" t="s">
        <v>5708</v>
      </c>
      <c r="BM595" t="s">
        <v>6261</v>
      </c>
      <c r="BN595" t="s">
        <v>74</v>
      </c>
      <c r="BO595" t="s">
        <v>74</v>
      </c>
      <c r="BP595" t="s">
        <v>74</v>
      </c>
      <c r="BQ595" t="s">
        <v>74</v>
      </c>
      <c r="BR595" t="s">
        <v>100</v>
      </c>
      <c r="BS595" t="s">
        <v>6262</v>
      </c>
      <c r="BT595" t="str">
        <f>HYPERLINK("https%3A%2F%2Fwww.webofscience.com%2Fwos%2Fwoscc%2Ffull-record%2FWOS:A1991EX94900067","View Full Record in Web of Science")</f>
        <v>View Full Record in Web of Science</v>
      </c>
    </row>
    <row r="596" spans="1:72" x14ac:dyDescent="0.15">
      <c r="A596" t="s">
        <v>72</v>
      </c>
      <c r="B596" t="s">
        <v>6263</v>
      </c>
      <c r="C596" t="s">
        <v>74</v>
      </c>
      <c r="D596" t="s">
        <v>74</v>
      </c>
      <c r="E596" t="s">
        <v>74</v>
      </c>
      <c r="F596" t="s">
        <v>6263</v>
      </c>
      <c r="G596" t="s">
        <v>74</v>
      </c>
      <c r="H596" t="s">
        <v>74</v>
      </c>
      <c r="I596" t="s">
        <v>6264</v>
      </c>
      <c r="J596" t="s">
        <v>6265</v>
      </c>
      <c r="K596" t="s">
        <v>74</v>
      </c>
      <c r="L596" t="s">
        <v>74</v>
      </c>
      <c r="M596" t="s">
        <v>77</v>
      </c>
      <c r="N596" t="s">
        <v>78</v>
      </c>
      <c r="O596" t="s">
        <v>74</v>
      </c>
      <c r="P596" t="s">
        <v>74</v>
      </c>
      <c r="Q596" t="s">
        <v>74</v>
      </c>
      <c r="R596" t="s">
        <v>74</v>
      </c>
      <c r="S596" t="s">
        <v>74</v>
      </c>
      <c r="T596" t="s">
        <v>74</v>
      </c>
      <c r="U596" t="s">
        <v>6266</v>
      </c>
      <c r="V596" t="s">
        <v>6267</v>
      </c>
      <c r="W596" t="s">
        <v>6268</v>
      </c>
      <c r="X596" t="s">
        <v>6269</v>
      </c>
      <c r="Y596" t="s">
        <v>74</v>
      </c>
      <c r="Z596" t="s">
        <v>74</v>
      </c>
      <c r="AA596" t="s">
        <v>74</v>
      </c>
      <c r="AB596" t="s">
        <v>74</v>
      </c>
      <c r="AC596" t="s">
        <v>74</v>
      </c>
      <c r="AD596" t="s">
        <v>74</v>
      </c>
      <c r="AE596" t="s">
        <v>74</v>
      </c>
      <c r="AF596" t="s">
        <v>74</v>
      </c>
      <c r="AG596">
        <v>22</v>
      </c>
      <c r="AH596">
        <v>4</v>
      </c>
      <c r="AI596">
        <v>4</v>
      </c>
      <c r="AJ596">
        <v>0</v>
      </c>
      <c r="AK596">
        <v>4</v>
      </c>
      <c r="AL596" t="s">
        <v>6270</v>
      </c>
      <c r="AM596" t="s">
        <v>2427</v>
      </c>
      <c r="AN596" t="s">
        <v>6271</v>
      </c>
      <c r="AO596" t="s">
        <v>6272</v>
      </c>
      <c r="AP596" t="s">
        <v>74</v>
      </c>
      <c r="AQ596" t="s">
        <v>74</v>
      </c>
      <c r="AR596" t="s">
        <v>6273</v>
      </c>
      <c r="AS596" t="s">
        <v>6274</v>
      </c>
      <c r="AT596" t="s">
        <v>74</v>
      </c>
      <c r="AU596">
        <v>1991</v>
      </c>
      <c r="AV596">
        <v>43</v>
      </c>
      <c r="AW596">
        <v>6</v>
      </c>
      <c r="AX596" t="s">
        <v>74</v>
      </c>
      <c r="AY596" t="s">
        <v>74</v>
      </c>
      <c r="AZ596" t="s">
        <v>74</v>
      </c>
      <c r="BA596" t="s">
        <v>74</v>
      </c>
      <c r="BB596">
        <v>525</v>
      </c>
      <c r="BC596">
        <v>538</v>
      </c>
      <c r="BD596" t="s">
        <v>74</v>
      </c>
      <c r="BE596" t="s">
        <v>6275</v>
      </c>
      <c r="BF596" t="str">
        <f>HYPERLINK("http://dx.doi.org/10.5636/jgg.43.525","http://dx.doi.org/10.5636/jgg.43.525")</f>
        <v>http://dx.doi.org/10.5636/jgg.43.525</v>
      </c>
      <c r="BG596" t="s">
        <v>74</v>
      </c>
      <c r="BH596" t="s">
        <v>74</v>
      </c>
      <c r="BI596">
        <v>14</v>
      </c>
      <c r="BJ596" t="s">
        <v>380</v>
      </c>
      <c r="BK596" t="s">
        <v>97</v>
      </c>
      <c r="BL596" t="s">
        <v>381</v>
      </c>
      <c r="BM596" t="s">
        <v>6276</v>
      </c>
      <c r="BN596" t="s">
        <v>74</v>
      </c>
      <c r="BO596" t="s">
        <v>147</v>
      </c>
      <c r="BP596" t="s">
        <v>74</v>
      </c>
      <c r="BQ596" t="s">
        <v>74</v>
      </c>
      <c r="BR596" t="s">
        <v>100</v>
      </c>
      <c r="BS596" t="s">
        <v>6277</v>
      </c>
      <c r="BT596" t="str">
        <f>HYPERLINK("https%3A%2F%2Fwww.webofscience.com%2Fwos%2Fwoscc%2Ffull-record%2FWOS:A1991FZ51100006","View Full Record in Web of Science")</f>
        <v>View Full Record in Web of Science</v>
      </c>
    </row>
    <row r="597" spans="1:72" x14ac:dyDescent="0.15">
      <c r="A597" t="s">
        <v>72</v>
      </c>
      <c r="B597" t="s">
        <v>6278</v>
      </c>
      <c r="C597" t="s">
        <v>74</v>
      </c>
      <c r="D597" t="s">
        <v>74</v>
      </c>
      <c r="E597" t="s">
        <v>74</v>
      </c>
      <c r="F597" t="s">
        <v>6278</v>
      </c>
      <c r="G597" t="s">
        <v>74</v>
      </c>
      <c r="H597" t="s">
        <v>74</v>
      </c>
      <c r="I597" t="s">
        <v>6279</v>
      </c>
      <c r="J597" t="s">
        <v>6265</v>
      </c>
      <c r="K597" t="s">
        <v>74</v>
      </c>
      <c r="L597" t="s">
        <v>74</v>
      </c>
      <c r="M597" t="s">
        <v>77</v>
      </c>
      <c r="N597" t="s">
        <v>78</v>
      </c>
      <c r="O597" t="s">
        <v>74</v>
      </c>
      <c r="P597" t="s">
        <v>74</v>
      </c>
      <c r="Q597" t="s">
        <v>74</v>
      </c>
      <c r="R597" t="s">
        <v>74</v>
      </c>
      <c r="S597" t="s">
        <v>74</v>
      </c>
      <c r="T597" t="s">
        <v>74</v>
      </c>
      <c r="U597" t="s">
        <v>6280</v>
      </c>
      <c r="V597" t="s">
        <v>6281</v>
      </c>
      <c r="W597" t="s">
        <v>74</v>
      </c>
      <c r="X597" t="s">
        <v>74</v>
      </c>
      <c r="Y597" t="s">
        <v>6282</v>
      </c>
      <c r="Z597" t="s">
        <v>74</v>
      </c>
      <c r="AA597" t="s">
        <v>74</v>
      </c>
      <c r="AB597" t="s">
        <v>74</v>
      </c>
      <c r="AC597" t="s">
        <v>74</v>
      </c>
      <c r="AD597" t="s">
        <v>74</v>
      </c>
      <c r="AE597" t="s">
        <v>74</v>
      </c>
      <c r="AF597" t="s">
        <v>74</v>
      </c>
      <c r="AG597">
        <v>59</v>
      </c>
      <c r="AH597">
        <v>32</v>
      </c>
      <c r="AI597">
        <v>32</v>
      </c>
      <c r="AJ597">
        <v>0</v>
      </c>
      <c r="AK597">
        <v>0</v>
      </c>
      <c r="AL597" t="s">
        <v>6270</v>
      </c>
      <c r="AM597" t="s">
        <v>2427</v>
      </c>
      <c r="AN597" t="s">
        <v>6283</v>
      </c>
      <c r="AO597" t="s">
        <v>6272</v>
      </c>
      <c r="AP597" t="s">
        <v>74</v>
      </c>
      <c r="AQ597" t="s">
        <v>74</v>
      </c>
      <c r="AR597" t="s">
        <v>6273</v>
      </c>
      <c r="AS597" t="s">
        <v>6274</v>
      </c>
      <c r="AT597" t="s">
        <v>74</v>
      </c>
      <c r="AU597">
        <v>1991</v>
      </c>
      <c r="AV597">
        <v>43</v>
      </c>
      <c r="AW597" t="s">
        <v>74</v>
      </c>
      <c r="AX597">
        <v>1</v>
      </c>
      <c r="AY597" t="s">
        <v>6284</v>
      </c>
      <c r="AZ597" t="s">
        <v>74</v>
      </c>
      <c r="BA597" t="s">
        <v>74</v>
      </c>
      <c r="BB597">
        <v>537</v>
      </c>
      <c r="BC597">
        <v>549</v>
      </c>
      <c r="BD597" t="s">
        <v>74</v>
      </c>
      <c r="BE597" t="s">
        <v>74</v>
      </c>
      <c r="BF597" t="s">
        <v>74</v>
      </c>
      <c r="BG597" t="s">
        <v>74</v>
      </c>
      <c r="BH597" t="s">
        <v>74</v>
      </c>
      <c r="BI597">
        <v>13</v>
      </c>
      <c r="BJ597" t="s">
        <v>380</v>
      </c>
      <c r="BK597" t="s">
        <v>97</v>
      </c>
      <c r="BL597" t="s">
        <v>381</v>
      </c>
      <c r="BM597" t="s">
        <v>6285</v>
      </c>
      <c r="BN597" t="s">
        <v>74</v>
      </c>
      <c r="BO597" t="s">
        <v>74</v>
      </c>
      <c r="BP597" t="s">
        <v>74</v>
      </c>
      <c r="BQ597" t="s">
        <v>74</v>
      </c>
      <c r="BR597" t="s">
        <v>100</v>
      </c>
      <c r="BS597" t="s">
        <v>6286</v>
      </c>
      <c r="BT597" t="str">
        <f>HYPERLINK("https%3A%2F%2Fwww.webofscience.com%2Fwos%2Fwoscc%2Ffull-record%2FWOS:A1991JW70500041","View Full Record in Web of Science")</f>
        <v>View Full Record in Web of Science</v>
      </c>
    </row>
    <row r="598" spans="1:72" x14ac:dyDescent="0.15">
      <c r="A598" t="s">
        <v>72</v>
      </c>
      <c r="B598" t="s">
        <v>6287</v>
      </c>
      <c r="C598" t="s">
        <v>74</v>
      </c>
      <c r="D598" t="s">
        <v>74</v>
      </c>
      <c r="E598" t="s">
        <v>74</v>
      </c>
      <c r="F598" t="s">
        <v>6287</v>
      </c>
      <c r="G598" t="s">
        <v>74</v>
      </c>
      <c r="H598" t="s">
        <v>74</v>
      </c>
      <c r="I598" t="s">
        <v>6288</v>
      </c>
      <c r="J598" t="s">
        <v>6265</v>
      </c>
      <c r="K598" t="s">
        <v>74</v>
      </c>
      <c r="L598" t="s">
        <v>74</v>
      </c>
      <c r="M598" t="s">
        <v>77</v>
      </c>
      <c r="N598" t="s">
        <v>78</v>
      </c>
      <c r="O598" t="s">
        <v>74</v>
      </c>
      <c r="P598" t="s">
        <v>74</v>
      </c>
      <c r="Q598" t="s">
        <v>74</v>
      </c>
      <c r="R598" t="s">
        <v>74</v>
      </c>
      <c r="S598" t="s">
        <v>74</v>
      </c>
      <c r="T598" t="s">
        <v>74</v>
      </c>
      <c r="U598" t="s">
        <v>6289</v>
      </c>
      <c r="V598" t="s">
        <v>6290</v>
      </c>
      <c r="W598" t="s">
        <v>74</v>
      </c>
      <c r="X598" t="s">
        <v>74</v>
      </c>
      <c r="Y598" t="s">
        <v>6291</v>
      </c>
      <c r="Z598" t="s">
        <v>74</v>
      </c>
      <c r="AA598" t="s">
        <v>74</v>
      </c>
      <c r="AB598" t="s">
        <v>74</v>
      </c>
      <c r="AC598" t="s">
        <v>74</v>
      </c>
      <c r="AD598" t="s">
        <v>74</v>
      </c>
      <c r="AE598" t="s">
        <v>74</v>
      </c>
      <c r="AF598" t="s">
        <v>74</v>
      </c>
      <c r="AG598">
        <v>154</v>
      </c>
      <c r="AH598">
        <v>5</v>
      </c>
      <c r="AI598">
        <v>5</v>
      </c>
      <c r="AJ598">
        <v>0</v>
      </c>
      <c r="AK598">
        <v>2</v>
      </c>
      <c r="AL598" t="s">
        <v>6270</v>
      </c>
      <c r="AM598" t="s">
        <v>2427</v>
      </c>
      <c r="AN598" t="s">
        <v>6283</v>
      </c>
      <c r="AO598" t="s">
        <v>6272</v>
      </c>
      <c r="AP598" t="s">
        <v>74</v>
      </c>
      <c r="AQ598" t="s">
        <v>74</v>
      </c>
      <c r="AR598" t="s">
        <v>6273</v>
      </c>
      <c r="AS598" t="s">
        <v>6274</v>
      </c>
      <c r="AT598" t="s">
        <v>74</v>
      </c>
      <c r="AU598">
        <v>1991</v>
      </c>
      <c r="AV598">
        <v>43</v>
      </c>
      <c r="AW598" t="s">
        <v>74</v>
      </c>
      <c r="AX598">
        <v>2</v>
      </c>
      <c r="AY598" t="s">
        <v>6284</v>
      </c>
      <c r="AZ598" t="s">
        <v>74</v>
      </c>
      <c r="BA598" t="s">
        <v>74</v>
      </c>
      <c r="BB598">
        <v>563</v>
      </c>
      <c r="BC598">
        <v>596</v>
      </c>
      <c r="BD598" t="s">
        <v>74</v>
      </c>
      <c r="BE598" t="s">
        <v>74</v>
      </c>
      <c r="BF598" t="s">
        <v>74</v>
      </c>
      <c r="BG598" t="s">
        <v>74</v>
      </c>
      <c r="BH598" t="s">
        <v>74</v>
      </c>
      <c r="BI598">
        <v>34</v>
      </c>
      <c r="BJ598" t="s">
        <v>380</v>
      </c>
      <c r="BK598" t="s">
        <v>97</v>
      </c>
      <c r="BL598" t="s">
        <v>381</v>
      </c>
      <c r="BM598" t="s">
        <v>6292</v>
      </c>
      <c r="BN598" t="s">
        <v>74</v>
      </c>
      <c r="BO598" t="s">
        <v>74</v>
      </c>
      <c r="BP598" t="s">
        <v>74</v>
      </c>
      <c r="BQ598" t="s">
        <v>74</v>
      </c>
      <c r="BR598" t="s">
        <v>100</v>
      </c>
      <c r="BS598" t="s">
        <v>6293</v>
      </c>
      <c r="BT598" t="str">
        <f>HYPERLINK("https%3A%2F%2Fwww.webofscience.com%2Fwos%2Fwoscc%2Ffull-record%2FWOS:A1991JW70600002","View Full Record in Web of Science")</f>
        <v>View Full Record in Web of Science</v>
      </c>
    </row>
    <row r="599" spans="1:72" x14ac:dyDescent="0.15">
      <c r="A599" t="s">
        <v>72</v>
      </c>
      <c r="B599" t="s">
        <v>6294</v>
      </c>
      <c r="C599" t="s">
        <v>74</v>
      </c>
      <c r="D599" t="s">
        <v>74</v>
      </c>
      <c r="E599" t="s">
        <v>74</v>
      </c>
      <c r="F599" t="s">
        <v>6294</v>
      </c>
      <c r="G599" t="s">
        <v>74</v>
      </c>
      <c r="H599" t="s">
        <v>74</v>
      </c>
      <c r="I599" t="s">
        <v>6295</v>
      </c>
      <c r="J599" t="s">
        <v>6265</v>
      </c>
      <c r="K599" t="s">
        <v>74</v>
      </c>
      <c r="L599" t="s">
        <v>74</v>
      </c>
      <c r="M599" t="s">
        <v>77</v>
      </c>
      <c r="N599" t="s">
        <v>78</v>
      </c>
      <c r="O599" t="s">
        <v>74</v>
      </c>
      <c r="P599" t="s">
        <v>74</v>
      </c>
      <c r="Q599" t="s">
        <v>74</v>
      </c>
      <c r="R599" t="s">
        <v>74</v>
      </c>
      <c r="S599" t="s">
        <v>74</v>
      </c>
      <c r="T599" t="s">
        <v>74</v>
      </c>
      <c r="U599" t="s">
        <v>6296</v>
      </c>
      <c r="V599" t="s">
        <v>6297</v>
      </c>
      <c r="W599" t="s">
        <v>74</v>
      </c>
      <c r="X599" t="s">
        <v>74</v>
      </c>
      <c r="Y599" t="s">
        <v>6298</v>
      </c>
      <c r="Z599" t="s">
        <v>74</v>
      </c>
      <c r="AA599" t="s">
        <v>74</v>
      </c>
      <c r="AB599" t="s">
        <v>74</v>
      </c>
      <c r="AC599" t="s">
        <v>74</v>
      </c>
      <c r="AD599" t="s">
        <v>74</v>
      </c>
      <c r="AE599" t="s">
        <v>74</v>
      </c>
      <c r="AF599" t="s">
        <v>74</v>
      </c>
      <c r="AG599">
        <v>17</v>
      </c>
      <c r="AH599">
        <v>1</v>
      </c>
      <c r="AI599">
        <v>1</v>
      </c>
      <c r="AJ599">
        <v>0</v>
      </c>
      <c r="AK599">
        <v>0</v>
      </c>
      <c r="AL599" t="s">
        <v>6270</v>
      </c>
      <c r="AM599" t="s">
        <v>2427</v>
      </c>
      <c r="AN599" t="s">
        <v>6271</v>
      </c>
      <c r="AO599" t="s">
        <v>6272</v>
      </c>
      <c r="AP599" t="s">
        <v>74</v>
      </c>
      <c r="AQ599" t="s">
        <v>74</v>
      </c>
      <c r="AR599" t="s">
        <v>6273</v>
      </c>
      <c r="AS599" t="s">
        <v>6274</v>
      </c>
      <c r="AT599" t="s">
        <v>74</v>
      </c>
      <c r="AU599">
        <v>1991</v>
      </c>
      <c r="AV599">
        <v>43</v>
      </c>
      <c r="AW599">
        <v>8</v>
      </c>
      <c r="AX599" t="s">
        <v>74</v>
      </c>
      <c r="AY599" t="s">
        <v>74</v>
      </c>
      <c r="AZ599" t="s">
        <v>74</v>
      </c>
      <c r="BA599" t="s">
        <v>74</v>
      </c>
      <c r="BB599">
        <v>667</v>
      </c>
      <c r="BC599">
        <v>675</v>
      </c>
      <c r="BD599" t="s">
        <v>74</v>
      </c>
      <c r="BE599" t="s">
        <v>6299</v>
      </c>
      <c r="BF599" t="str">
        <f>HYPERLINK("http://dx.doi.org/10.5636/jgg.43.667","http://dx.doi.org/10.5636/jgg.43.667")</f>
        <v>http://dx.doi.org/10.5636/jgg.43.667</v>
      </c>
      <c r="BG599" t="s">
        <v>74</v>
      </c>
      <c r="BH599" t="s">
        <v>74</v>
      </c>
      <c r="BI599">
        <v>9</v>
      </c>
      <c r="BJ599" t="s">
        <v>380</v>
      </c>
      <c r="BK599" t="s">
        <v>97</v>
      </c>
      <c r="BL599" t="s">
        <v>381</v>
      </c>
      <c r="BM599" t="s">
        <v>6300</v>
      </c>
      <c r="BN599" t="s">
        <v>74</v>
      </c>
      <c r="BO599" t="s">
        <v>147</v>
      </c>
      <c r="BP599" t="s">
        <v>74</v>
      </c>
      <c r="BQ599" t="s">
        <v>74</v>
      </c>
      <c r="BR599" t="s">
        <v>100</v>
      </c>
      <c r="BS599" t="s">
        <v>6301</v>
      </c>
      <c r="BT599" t="str">
        <f>HYPERLINK("https%3A%2F%2Fwww.webofscience.com%2Fwos%2Fwoscc%2Ffull-record%2FWOS:A1991GK54700004","View Full Record in Web of Science")</f>
        <v>View Full Record in Web of Science</v>
      </c>
    </row>
    <row r="600" spans="1:72" x14ac:dyDescent="0.15">
      <c r="A600" t="s">
        <v>72</v>
      </c>
      <c r="B600" t="s">
        <v>6302</v>
      </c>
      <c r="C600" t="s">
        <v>74</v>
      </c>
      <c r="D600" t="s">
        <v>74</v>
      </c>
      <c r="E600" t="s">
        <v>74</v>
      </c>
      <c r="F600" t="s">
        <v>6302</v>
      </c>
      <c r="G600" t="s">
        <v>74</v>
      </c>
      <c r="H600" t="s">
        <v>74</v>
      </c>
      <c r="I600" t="s">
        <v>6303</v>
      </c>
      <c r="J600" t="s">
        <v>6265</v>
      </c>
      <c r="K600" t="s">
        <v>74</v>
      </c>
      <c r="L600" t="s">
        <v>74</v>
      </c>
      <c r="M600" t="s">
        <v>77</v>
      </c>
      <c r="N600" t="s">
        <v>78</v>
      </c>
      <c r="O600" t="s">
        <v>74</v>
      </c>
      <c r="P600" t="s">
        <v>74</v>
      </c>
      <c r="Q600" t="s">
        <v>74</v>
      </c>
      <c r="R600" t="s">
        <v>74</v>
      </c>
      <c r="S600" t="s">
        <v>74</v>
      </c>
      <c r="T600" t="s">
        <v>74</v>
      </c>
      <c r="U600" t="s">
        <v>6304</v>
      </c>
      <c r="V600" t="s">
        <v>6305</v>
      </c>
      <c r="W600" t="s">
        <v>74</v>
      </c>
      <c r="X600" t="s">
        <v>74</v>
      </c>
      <c r="Y600" t="s">
        <v>6306</v>
      </c>
      <c r="Z600" t="s">
        <v>74</v>
      </c>
      <c r="AA600" t="s">
        <v>74</v>
      </c>
      <c r="AB600" t="s">
        <v>74</v>
      </c>
      <c r="AC600" t="s">
        <v>74</v>
      </c>
      <c r="AD600" t="s">
        <v>74</v>
      </c>
      <c r="AE600" t="s">
        <v>74</v>
      </c>
      <c r="AF600" t="s">
        <v>74</v>
      </c>
      <c r="AG600">
        <v>117</v>
      </c>
      <c r="AH600">
        <v>0</v>
      </c>
      <c r="AI600">
        <v>0</v>
      </c>
      <c r="AJ600">
        <v>0</v>
      </c>
      <c r="AK600">
        <v>2</v>
      </c>
      <c r="AL600" t="s">
        <v>6270</v>
      </c>
      <c r="AM600" t="s">
        <v>2427</v>
      </c>
      <c r="AN600" t="s">
        <v>6283</v>
      </c>
      <c r="AO600" t="s">
        <v>6272</v>
      </c>
      <c r="AP600" t="s">
        <v>74</v>
      </c>
      <c r="AQ600" t="s">
        <v>74</v>
      </c>
      <c r="AR600" t="s">
        <v>6273</v>
      </c>
      <c r="AS600" t="s">
        <v>6274</v>
      </c>
      <c r="AT600" t="s">
        <v>74</v>
      </c>
      <c r="AU600">
        <v>1991</v>
      </c>
      <c r="AV600">
        <v>43</v>
      </c>
      <c r="AW600" t="s">
        <v>74</v>
      </c>
      <c r="AX600">
        <v>2</v>
      </c>
      <c r="AY600" t="s">
        <v>6284</v>
      </c>
      <c r="AZ600" t="s">
        <v>74</v>
      </c>
      <c r="BA600" t="s">
        <v>74</v>
      </c>
      <c r="BB600">
        <v>667</v>
      </c>
      <c r="BC600">
        <v>686</v>
      </c>
      <c r="BD600" t="s">
        <v>74</v>
      </c>
      <c r="BE600" t="s">
        <v>6307</v>
      </c>
      <c r="BF600" t="str">
        <f>HYPERLINK("http://dx.doi.org/10.5636/jgg.43.Supplement2_667","http://dx.doi.org/10.5636/jgg.43.Supplement2_667")</f>
        <v>http://dx.doi.org/10.5636/jgg.43.Supplement2_667</v>
      </c>
      <c r="BG600" t="s">
        <v>74</v>
      </c>
      <c r="BH600" t="s">
        <v>74</v>
      </c>
      <c r="BI600">
        <v>20</v>
      </c>
      <c r="BJ600" t="s">
        <v>380</v>
      </c>
      <c r="BK600" t="s">
        <v>97</v>
      </c>
      <c r="BL600" t="s">
        <v>381</v>
      </c>
      <c r="BM600" t="s">
        <v>6292</v>
      </c>
      <c r="BN600" t="s">
        <v>74</v>
      </c>
      <c r="BO600" t="s">
        <v>147</v>
      </c>
      <c r="BP600" t="s">
        <v>74</v>
      </c>
      <c r="BQ600" t="s">
        <v>74</v>
      </c>
      <c r="BR600" t="s">
        <v>100</v>
      </c>
      <c r="BS600" t="s">
        <v>6308</v>
      </c>
      <c r="BT600" t="str">
        <f>HYPERLINK("https%3A%2F%2Fwww.webofscience.com%2Fwos%2Fwoscc%2Ffull-record%2FWOS:A1991JW70600009","View Full Record in Web of Science")</f>
        <v>View Full Record in Web of Science</v>
      </c>
    </row>
    <row r="601" spans="1:72" x14ac:dyDescent="0.15">
      <c r="A601" t="s">
        <v>72</v>
      </c>
      <c r="B601" t="s">
        <v>6309</v>
      </c>
      <c r="C601" t="s">
        <v>74</v>
      </c>
      <c r="D601" t="s">
        <v>74</v>
      </c>
      <c r="E601" t="s">
        <v>74</v>
      </c>
      <c r="F601" t="s">
        <v>6309</v>
      </c>
      <c r="G601" t="s">
        <v>74</v>
      </c>
      <c r="H601" t="s">
        <v>74</v>
      </c>
      <c r="I601" t="s">
        <v>6310</v>
      </c>
      <c r="J601" t="s">
        <v>6265</v>
      </c>
      <c r="K601" t="s">
        <v>74</v>
      </c>
      <c r="L601" t="s">
        <v>74</v>
      </c>
      <c r="M601" t="s">
        <v>77</v>
      </c>
      <c r="N601" t="s">
        <v>78</v>
      </c>
      <c r="O601" t="s">
        <v>74</v>
      </c>
      <c r="P601" t="s">
        <v>74</v>
      </c>
      <c r="Q601" t="s">
        <v>74</v>
      </c>
      <c r="R601" t="s">
        <v>74</v>
      </c>
      <c r="S601" t="s">
        <v>74</v>
      </c>
      <c r="T601" t="s">
        <v>74</v>
      </c>
      <c r="U601" t="s">
        <v>6311</v>
      </c>
      <c r="V601" t="s">
        <v>6312</v>
      </c>
      <c r="W601" t="s">
        <v>6313</v>
      </c>
      <c r="X601" t="s">
        <v>6314</v>
      </c>
      <c r="Y601" t="s">
        <v>6315</v>
      </c>
      <c r="Z601" t="s">
        <v>74</v>
      </c>
      <c r="AA601" t="s">
        <v>74</v>
      </c>
      <c r="AB601" t="s">
        <v>74</v>
      </c>
      <c r="AC601" t="s">
        <v>74</v>
      </c>
      <c r="AD601" t="s">
        <v>74</v>
      </c>
      <c r="AE601" t="s">
        <v>74</v>
      </c>
      <c r="AF601" t="s">
        <v>74</v>
      </c>
      <c r="AG601">
        <v>16</v>
      </c>
      <c r="AH601">
        <v>3</v>
      </c>
      <c r="AI601">
        <v>3</v>
      </c>
      <c r="AJ601">
        <v>0</v>
      </c>
      <c r="AK601">
        <v>2</v>
      </c>
      <c r="AL601" t="s">
        <v>6270</v>
      </c>
      <c r="AM601" t="s">
        <v>2427</v>
      </c>
      <c r="AN601" t="s">
        <v>6316</v>
      </c>
      <c r="AO601" t="s">
        <v>6272</v>
      </c>
      <c r="AP601" t="s">
        <v>74</v>
      </c>
      <c r="AQ601" t="s">
        <v>74</v>
      </c>
      <c r="AR601" t="s">
        <v>6273</v>
      </c>
      <c r="AS601" t="s">
        <v>6274</v>
      </c>
      <c r="AT601" t="s">
        <v>74</v>
      </c>
      <c r="AU601">
        <v>1991</v>
      </c>
      <c r="AV601">
        <v>43</v>
      </c>
      <c r="AW601">
        <v>10</v>
      </c>
      <c r="AX601" t="s">
        <v>74</v>
      </c>
      <c r="AY601" t="s">
        <v>74</v>
      </c>
      <c r="AZ601" t="s">
        <v>74</v>
      </c>
      <c r="BA601" t="s">
        <v>74</v>
      </c>
      <c r="BB601">
        <v>803</v>
      </c>
      <c r="BC601">
        <v>811</v>
      </c>
      <c r="BD601" t="s">
        <v>74</v>
      </c>
      <c r="BE601" t="s">
        <v>6317</v>
      </c>
      <c r="BF601" t="str">
        <f>HYPERLINK("http://dx.doi.org/10.5636/jgg.43.803","http://dx.doi.org/10.5636/jgg.43.803")</f>
        <v>http://dx.doi.org/10.5636/jgg.43.803</v>
      </c>
      <c r="BG601" t="s">
        <v>74</v>
      </c>
      <c r="BH601" t="s">
        <v>74</v>
      </c>
      <c r="BI601">
        <v>9</v>
      </c>
      <c r="BJ601" t="s">
        <v>380</v>
      </c>
      <c r="BK601" t="s">
        <v>97</v>
      </c>
      <c r="BL601" t="s">
        <v>381</v>
      </c>
      <c r="BM601" t="s">
        <v>6318</v>
      </c>
      <c r="BN601" t="s">
        <v>74</v>
      </c>
      <c r="BO601" t="s">
        <v>147</v>
      </c>
      <c r="BP601" t="s">
        <v>74</v>
      </c>
      <c r="BQ601" t="s">
        <v>74</v>
      </c>
      <c r="BR601" t="s">
        <v>100</v>
      </c>
      <c r="BS601" t="s">
        <v>6319</v>
      </c>
      <c r="BT601" t="str">
        <f>HYPERLINK("https%3A%2F%2Fwww.webofscience.com%2Fwos%2Fwoscc%2Ffull-record%2FWOS:A1991GY28300003","View Full Record in Web of Science")</f>
        <v>View Full Record in Web of Science</v>
      </c>
    </row>
    <row r="602" spans="1:72" x14ac:dyDescent="0.15">
      <c r="A602" t="s">
        <v>72</v>
      </c>
      <c r="B602" t="s">
        <v>6320</v>
      </c>
      <c r="C602" t="s">
        <v>74</v>
      </c>
      <c r="D602" t="s">
        <v>74</v>
      </c>
      <c r="E602" t="s">
        <v>74</v>
      </c>
      <c r="F602" t="s">
        <v>6320</v>
      </c>
      <c r="G602" t="s">
        <v>74</v>
      </c>
      <c r="H602" t="s">
        <v>74</v>
      </c>
      <c r="I602" t="s">
        <v>6321</v>
      </c>
      <c r="J602" t="s">
        <v>6265</v>
      </c>
      <c r="K602" t="s">
        <v>74</v>
      </c>
      <c r="L602" t="s">
        <v>74</v>
      </c>
      <c r="M602" t="s">
        <v>77</v>
      </c>
      <c r="N602" t="s">
        <v>401</v>
      </c>
      <c r="O602" t="s">
        <v>6322</v>
      </c>
      <c r="P602" t="s">
        <v>6323</v>
      </c>
      <c r="Q602" t="s">
        <v>6324</v>
      </c>
      <c r="R602" t="s">
        <v>74</v>
      </c>
      <c r="S602" t="s">
        <v>74</v>
      </c>
      <c r="T602" t="s">
        <v>74</v>
      </c>
      <c r="U602" t="s">
        <v>74</v>
      </c>
      <c r="V602" t="s">
        <v>6325</v>
      </c>
      <c r="W602" t="s">
        <v>74</v>
      </c>
      <c r="X602" t="s">
        <v>74</v>
      </c>
      <c r="Y602" t="s">
        <v>6326</v>
      </c>
      <c r="Z602" t="s">
        <v>74</v>
      </c>
      <c r="AA602" t="s">
        <v>6327</v>
      </c>
      <c r="AB602" t="s">
        <v>6328</v>
      </c>
      <c r="AC602" t="s">
        <v>74</v>
      </c>
      <c r="AD602" t="s">
        <v>74</v>
      </c>
      <c r="AE602" t="s">
        <v>74</v>
      </c>
      <c r="AF602" t="s">
        <v>74</v>
      </c>
      <c r="AG602">
        <v>9</v>
      </c>
      <c r="AH602">
        <v>46</v>
      </c>
      <c r="AI602">
        <v>48</v>
      </c>
      <c r="AJ602">
        <v>0</v>
      </c>
      <c r="AK602">
        <v>1</v>
      </c>
      <c r="AL602" t="s">
        <v>6270</v>
      </c>
      <c r="AM602" t="s">
        <v>2427</v>
      </c>
      <c r="AN602" t="s">
        <v>6316</v>
      </c>
      <c r="AO602" t="s">
        <v>6272</v>
      </c>
      <c r="AP602" t="s">
        <v>74</v>
      </c>
      <c r="AQ602" t="s">
        <v>74</v>
      </c>
      <c r="AR602" t="s">
        <v>6273</v>
      </c>
      <c r="AS602" t="s">
        <v>6274</v>
      </c>
      <c r="AT602" t="s">
        <v>74</v>
      </c>
      <c r="AU602">
        <v>1991</v>
      </c>
      <c r="AV602">
        <v>43</v>
      </c>
      <c r="AW602" t="s">
        <v>74</v>
      </c>
      <c r="AX602">
        <v>2</v>
      </c>
      <c r="AY602" t="s">
        <v>6284</v>
      </c>
      <c r="AZ602" t="s">
        <v>74</v>
      </c>
      <c r="BA602" t="s">
        <v>74</v>
      </c>
      <c r="BB602">
        <v>893</v>
      </c>
      <c r="BC602">
        <v>900</v>
      </c>
      <c r="BD602" t="s">
        <v>74</v>
      </c>
      <c r="BE602" t="s">
        <v>6329</v>
      </c>
      <c r="BF602" t="str">
        <f>HYPERLINK("http://dx.doi.org/10.5636/jgg.43.Supplement2_893","http://dx.doi.org/10.5636/jgg.43.Supplement2_893")</f>
        <v>http://dx.doi.org/10.5636/jgg.43.Supplement2_893</v>
      </c>
      <c r="BG602" t="s">
        <v>74</v>
      </c>
      <c r="BH602" t="s">
        <v>74</v>
      </c>
      <c r="BI602">
        <v>8</v>
      </c>
      <c r="BJ602" t="s">
        <v>380</v>
      </c>
      <c r="BK602" t="s">
        <v>417</v>
      </c>
      <c r="BL602" t="s">
        <v>381</v>
      </c>
      <c r="BM602" t="s">
        <v>6292</v>
      </c>
      <c r="BN602" t="s">
        <v>74</v>
      </c>
      <c r="BO602" t="s">
        <v>147</v>
      </c>
      <c r="BP602" t="s">
        <v>74</v>
      </c>
      <c r="BQ602" t="s">
        <v>74</v>
      </c>
      <c r="BR602" t="s">
        <v>100</v>
      </c>
      <c r="BS602" t="s">
        <v>6330</v>
      </c>
      <c r="BT602" t="str">
        <f>HYPERLINK("https%3A%2F%2Fwww.webofscience.com%2Fwos%2Fwoscc%2Ffull-record%2FWOS:A1991JW70600031","View Full Record in Web of Science")</f>
        <v>View Full Record in Web of Science</v>
      </c>
    </row>
    <row r="603" spans="1:72" x14ac:dyDescent="0.15">
      <c r="A603" t="s">
        <v>72</v>
      </c>
      <c r="B603" t="s">
        <v>6331</v>
      </c>
      <c r="C603" t="s">
        <v>74</v>
      </c>
      <c r="D603" t="s">
        <v>74</v>
      </c>
      <c r="E603" t="s">
        <v>74</v>
      </c>
      <c r="F603" t="s">
        <v>6331</v>
      </c>
      <c r="G603" t="s">
        <v>74</v>
      </c>
      <c r="H603" t="s">
        <v>74</v>
      </c>
      <c r="I603" t="s">
        <v>6332</v>
      </c>
      <c r="J603" t="s">
        <v>3397</v>
      </c>
      <c r="K603" t="s">
        <v>74</v>
      </c>
      <c r="L603" t="s">
        <v>74</v>
      </c>
      <c r="M603" t="s">
        <v>77</v>
      </c>
      <c r="N603" t="s">
        <v>78</v>
      </c>
      <c r="O603" t="s">
        <v>74</v>
      </c>
      <c r="P603" t="s">
        <v>74</v>
      </c>
      <c r="Q603" t="s">
        <v>74</v>
      </c>
      <c r="R603" t="s">
        <v>74</v>
      </c>
      <c r="S603" t="s">
        <v>74</v>
      </c>
      <c r="T603" t="s">
        <v>74</v>
      </c>
      <c r="U603" t="s">
        <v>6333</v>
      </c>
      <c r="V603" t="s">
        <v>6334</v>
      </c>
      <c r="W603" t="s">
        <v>6335</v>
      </c>
      <c r="X603" t="s">
        <v>4590</v>
      </c>
      <c r="Y603" t="s">
        <v>6336</v>
      </c>
      <c r="Z603" t="s">
        <v>74</v>
      </c>
      <c r="AA603" t="s">
        <v>74</v>
      </c>
      <c r="AB603" t="s">
        <v>6337</v>
      </c>
      <c r="AC603" t="s">
        <v>74</v>
      </c>
      <c r="AD603" t="s">
        <v>74</v>
      </c>
      <c r="AE603" t="s">
        <v>74</v>
      </c>
      <c r="AF603" t="s">
        <v>74</v>
      </c>
      <c r="AG603">
        <v>56</v>
      </c>
      <c r="AH603">
        <v>89</v>
      </c>
      <c r="AI603">
        <v>94</v>
      </c>
      <c r="AJ603">
        <v>0</v>
      </c>
      <c r="AK603">
        <v>4</v>
      </c>
      <c r="AL603" t="s">
        <v>86</v>
      </c>
      <c r="AM603" t="s">
        <v>87</v>
      </c>
      <c r="AN603" t="s">
        <v>88</v>
      </c>
      <c r="AO603" t="s">
        <v>3404</v>
      </c>
      <c r="AP603" t="s">
        <v>3405</v>
      </c>
      <c r="AQ603" t="s">
        <v>74</v>
      </c>
      <c r="AR603" t="s">
        <v>3406</v>
      </c>
      <c r="AS603" t="s">
        <v>3407</v>
      </c>
      <c r="AT603" t="s">
        <v>6338</v>
      </c>
      <c r="AU603">
        <v>1991</v>
      </c>
      <c r="AV603">
        <v>96</v>
      </c>
      <c r="AW603" t="s">
        <v>6339</v>
      </c>
      <c r="AX603" t="s">
        <v>74</v>
      </c>
      <c r="AY603" t="s">
        <v>74</v>
      </c>
      <c r="AZ603" t="s">
        <v>74</v>
      </c>
      <c r="BA603" t="s">
        <v>74</v>
      </c>
      <c r="BB603">
        <v>101</v>
      </c>
      <c r="BC603">
        <v>113</v>
      </c>
      <c r="BD603" t="s">
        <v>74</v>
      </c>
      <c r="BE603" t="s">
        <v>6340</v>
      </c>
      <c r="BF603" t="str">
        <f>HYPERLINK("http://dx.doi.org/10.1029/90JA01975","http://dx.doi.org/10.1029/90JA01975")</f>
        <v>http://dx.doi.org/10.1029/90JA01975</v>
      </c>
      <c r="BG603" t="s">
        <v>74</v>
      </c>
      <c r="BH603" t="s">
        <v>74</v>
      </c>
      <c r="BI603">
        <v>13</v>
      </c>
      <c r="BJ603" t="s">
        <v>818</v>
      </c>
      <c r="BK603" t="s">
        <v>97</v>
      </c>
      <c r="BL603" t="s">
        <v>818</v>
      </c>
      <c r="BM603" t="s">
        <v>6341</v>
      </c>
      <c r="BN603" t="s">
        <v>74</v>
      </c>
      <c r="BO603" t="s">
        <v>74</v>
      </c>
      <c r="BP603" t="s">
        <v>74</v>
      </c>
      <c r="BQ603" t="s">
        <v>74</v>
      </c>
      <c r="BR603" t="s">
        <v>100</v>
      </c>
      <c r="BS603" t="s">
        <v>6342</v>
      </c>
      <c r="BT603" t="str">
        <f>HYPERLINK("https%3A%2F%2Fwww.webofscience.com%2Fwos%2Fwoscc%2Ffull-record%2FWOS:A1991EQ74100009","View Full Record in Web of Science")</f>
        <v>View Full Record in Web of Science</v>
      </c>
    </row>
    <row r="604" spans="1:72" x14ac:dyDescent="0.15">
      <c r="A604" t="s">
        <v>72</v>
      </c>
      <c r="B604" t="s">
        <v>6343</v>
      </c>
      <c r="C604" t="s">
        <v>74</v>
      </c>
      <c r="D604" t="s">
        <v>74</v>
      </c>
      <c r="E604" t="s">
        <v>74</v>
      </c>
      <c r="F604" t="s">
        <v>6343</v>
      </c>
      <c r="G604" t="s">
        <v>74</v>
      </c>
      <c r="H604" t="s">
        <v>74</v>
      </c>
      <c r="I604" t="s">
        <v>6344</v>
      </c>
      <c r="J604" t="s">
        <v>3397</v>
      </c>
      <c r="K604" t="s">
        <v>74</v>
      </c>
      <c r="L604" t="s">
        <v>74</v>
      </c>
      <c r="M604" t="s">
        <v>77</v>
      </c>
      <c r="N604" t="s">
        <v>78</v>
      </c>
      <c r="O604" t="s">
        <v>74</v>
      </c>
      <c r="P604" t="s">
        <v>74</v>
      </c>
      <c r="Q604" t="s">
        <v>74</v>
      </c>
      <c r="R604" t="s">
        <v>74</v>
      </c>
      <c r="S604" t="s">
        <v>74</v>
      </c>
      <c r="T604" t="s">
        <v>74</v>
      </c>
      <c r="U604" t="s">
        <v>6345</v>
      </c>
      <c r="V604" t="s">
        <v>6346</v>
      </c>
      <c r="W604" t="s">
        <v>6347</v>
      </c>
      <c r="X604" t="s">
        <v>6348</v>
      </c>
      <c r="Y604" t="s">
        <v>6349</v>
      </c>
      <c r="Z604" t="s">
        <v>74</v>
      </c>
      <c r="AA604" t="s">
        <v>74</v>
      </c>
      <c r="AB604" t="s">
        <v>74</v>
      </c>
      <c r="AC604" t="s">
        <v>74</v>
      </c>
      <c r="AD604" t="s">
        <v>74</v>
      </c>
      <c r="AE604" t="s">
        <v>74</v>
      </c>
      <c r="AF604" t="s">
        <v>74</v>
      </c>
      <c r="AG604">
        <v>18</v>
      </c>
      <c r="AH604">
        <v>14</v>
      </c>
      <c r="AI604">
        <v>14</v>
      </c>
      <c r="AJ604">
        <v>0</v>
      </c>
      <c r="AK604">
        <v>1</v>
      </c>
      <c r="AL604" t="s">
        <v>86</v>
      </c>
      <c r="AM604" t="s">
        <v>87</v>
      </c>
      <c r="AN604" t="s">
        <v>88</v>
      </c>
      <c r="AO604" t="s">
        <v>3404</v>
      </c>
      <c r="AP604" t="s">
        <v>3405</v>
      </c>
      <c r="AQ604" t="s">
        <v>74</v>
      </c>
      <c r="AR604" t="s">
        <v>3406</v>
      </c>
      <c r="AS604" t="s">
        <v>3407</v>
      </c>
      <c r="AT604" t="s">
        <v>6338</v>
      </c>
      <c r="AU604">
        <v>1991</v>
      </c>
      <c r="AV604">
        <v>96</v>
      </c>
      <c r="AW604" t="s">
        <v>6339</v>
      </c>
      <c r="AX604" t="s">
        <v>74</v>
      </c>
      <c r="AY604" t="s">
        <v>74</v>
      </c>
      <c r="AZ604" t="s">
        <v>74</v>
      </c>
      <c r="BA604" t="s">
        <v>74</v>
      </c>
      <c r="BB604">
        <v>267</v>
      </c>
      <c r="BC604">
        <v>274</v>
      </c>
      <c r="BD604" t="s">
        <v>74</v>
      </c>
      <c r="BE604" t="s">
        <v>6350</v>
      </c>
      <c r="BF604" t="str">
        <f>HYPERLINK("http://dx.doi.org/10.1029/90JA01366","http://dx.doi.org/10.1029/90JA01366")</f>
        <v>http://dx.doi.org/10.1029/90JA01366</v>
      </c>
      <c r="BG604" t="s">
        <v>74</v>
      </c>
      <c r="BH604" t="s">
        <v>74</v>
      </c>
      <c r="BI604">
        <v>8</v>
      </c>
      <c r="BJ604" t="s">
        <v>818</v>
      </c>
      <c r="BK604" t="s">
        <v>97</v>
      </c>
      <c r="BL604" t="s">
        <v>818</v>
      </c>
      <c r="BM604" t="s">
        <v>6341</v>
      </c>
      <c r="BN604" t="s">
        <v>74</v>
      </c>
      <c r="BO604" t="s">
        <v>74</v>
      </c>
      <c r="BP604" t="s">
        <v>74</v>
      </c>
      <c r="BQ604" t="s">
        <v>74</v>
      </c>
      <c r="BR604" t="s">
        <v>100</v>
      </c>
      <c r="BS604" t="s">
        <v>6351</v>
      </c>
      <c r="BT604" t="str">
        <f>HYPERLINK("https%3A%2F%2Fwww.webofscience.com%2Fwos%2Fwoscc%2Ffull-record%2FWOS:A1991EQ74100024","View Full Record in Web of Science")</f>
        <v>View Full Record in Web of Science</v>
      </c>
    </row>
    <row r="605" spans="1:72" x14ac:dyDescent="0.15">
      <c r="A605" t="s">
        <v>72</v>
      </c>
      <c r="B605" t="s">
        <v>6352</v>
      </c>
      <c r="C605" t="s">
        <v>74</v>
      </c>
      <c r="D605" t="s">
        <v>74</v>
      </c>
      <c r="E605" t="s">
        <v>74</v>
      </c>
      <c r="F605" t="s">
        <v>6352</v>
      </c>
      <c r="G605" t="s">
        <v>74</v>
      </c>
      <c r="H605" t="s">
        <v>74</v>
      </c>
      <c r="I605" t="s">
        <v>6353</v>
      </c>
      <c r="J605" t="s">
        <v>3397</v>
      </c>
      <c r="K605" t="s">
        <v>74</v>
      </c>
      <c r="L605" t="s">
        <v>74</v>
      </c>
      <c r="M605" t="s">
        <v>77</v>
      </c>
      <c r="N605" t="s">
        <v>78</v>
      </c>
      <c r="O605" t="s">
        <v>74</v>
      </c>
      <c r="P605" t="s">
        <v>74</v>
      </c>
      <c r="Q605" t="s">
        <v>74</v>
      </c>
      <c r="R605" t="s">
        <v>74</v>
      </c>
      <c r="S605" t="s">
        <v>74</v>
      </c>
      <c r="T605" t="s">
        <v>74</v>
      </c>
      <c r="U605" t="s">
        <v>6354</v>
      </c>
      <c r="V605" t="s">
        <v>6355</v>
      </c>
      <c r="W605" t="s">
        <v>6356</v>
      </c>
      <c r="X605" t="s">
        <v>6357</v>
      </c>
      <c r="Y605" t="s">
        <v>6358</v>
      </c>
      <c r="Z605" t="s">
        <v>74</v>
      </c>
      <c r="AA605" t="s">
        <v>74</v>
      </c>
      <c r="AB605" t="s">
        <v>74</v>
      </c>
      <c r="AC605" t="s">
        <v>74</v>
      </c>
      <c r="AD605" t="s">
        <v>74</v>
      </c>
      <c r="AE605" t="s">
        <v>74</v>
      </c>
      <c r="AF605" t="s">
        <v>74</v>
      </c>
      <c r="AG605">
        <v>44</v>
      </c>
      <c r="AH605">
        <v>16</v>
      </c>
      <c r="AI605">
        <v>16</v>
      </c>
      <c r="AJ605">
        <v>0</v>
      </c>
      <c r="AK605">
        <v>2</v>
      </c>
      <c r="AL605" t="s">
        <v>86</v>
      </c>
      <c r="AM605" t="s">
        <v>87</v>
      </c>
      <c r="AN605" t="s">
        <v>88</v>
      </c>
      <c r="AO605" t="s">
        <v>3404</v>
      </c>
      <c r="AP605" t="s">
        <v>3405</v>
      </c>
      <c r="AQ605" t="s">
        <v>74</v>
      </c>
      <c r="AR605" t="s">
        <v>3406</v>
      </c>
      <c r="AS605" t="s">
        <v>3407</v>
      </c>
      <c r="AT605" t="s">
        <v>6338</v>
      </c>
      <c r="AU605">
        <v>1991</v>
      </c>
      <c r="AV605">
        <v>96</v>
      </c>
      <c r="AW605" t="s">
        <v>6339</v>
      </c>
      <c r="AX605" t="s">
        <v>74</v>
      </c>
      <c r="AY605" t="s">
        <v>74</v>
      </c>
      <c r="AZ605" t="s">
        <v>74</v>
      </c>
      <c r="BA605" t="s">
        <v>74</v>
      </c>
      <c r="BB605">
        <v>275</v>
      </c>
      <c r="BC605">
        <v>284</v>
      </c>
      <c r="BD605" t="s">
        <v>74</v>
      </c>
      <c r="BE605" t="s">
        <v>6359</v>
      </c>
      <c r="BF605" t="str">
        <f>HYPERLINK("http://dx.doi.org/10.1029/90JA01077","http://dx.doi.org/10.1029/90JA01077")</f>
        <v>http://dx.doi.org/10.1029/90JA01077</v>
      </c>
      <c r="BG605" t="s">
        <v>74</v>
      </c>
      <c r="BH605" t="s">
        <v>74</v>
      </c>
      <c r="BI605">
        <v>10</v>
      </c>
      <c r="BJ605" t="s">
        <v>818</v>
      </c>
      <c r="BK605" t="s">
        <v>97</v>
      </c>
      <c r="BL605" t="s">
        <v>818</v>
      </c>
      <c r="BM605" t="s">
        <v>6341</v>
      </c>
      <c r="BN605" t="s">
        <v>74</v>
      </c>
      <c r="BO605" t="s">
        <v>74</v>
      </c>
      <c r="BP605" t="s">
        <v>74</v>
      </c>
      <c r="BQ605" t="s">
        <v>74</v>
      </c>
      <c r="BR605" t="s">
        <v>100</v>
      </c>
      <c r="BS605" t="s">
        <v>6360</v>
      </c>
      <c r="BT605" t="str">
        <f>HYPERLINK("https%3A%2F%2Fwww.webofscience.com%2Fwos%2Fwoscc%2Ffull-record%2FWOS:A1991EQ74100025","View Full Record in Web of Science")</f>
        <v>View Full Record in Web of Science</v>
      </c>
    </row>
    <row r="606" spans="1:72" x14ac:dyDescent="0.15">
      <c r="A606" t="s">
        <v>72</v>
      </c>
      <c r="B606" t="s">
        <v>6361</v>
      </c>
      <c r="C606" t="s">
        <v>74</v>
      </c>
      <c r="D606" t="s">
        <v>74</v>
      </c>
      <c r="E606" t="s">
        <v>74</v>
      </c>
      <c r="F606" t="s">
        <v>6361</v>
      </c>
      <c r="G606" t="s">
        <v>74</v>
      </c>
      <c r="H606" t="s">
        <v>74</v>
      </c>
      <c r="I606" t="s">
        <v>6362</v>
      </c>
      <c r="J606" t="s">
        <v>6363</v>
      </c>
      <c r="K606" t="s">
        <v>74</v>
      </c>
      <c r="L606" t="s">
        <v>74</v>
      </c>
      <c r="M606" t="s">
        <v>77</v>
      </c>
      <c r="N606" t="s">
        <v>78</v>
      </c>
      <c r="O606" t="s">
        <v>74</v>
      </c>
      <c r="P606" t="s">
        <v>74</v>
      </c>
      <c r="Q606" t="s">
        <v>74</v>
      </c>
      <c r="R606" t="s">
        <v>74</v>
      </c>
      <c r="S606" t="s">
        <v>74</v>
      </c>
      <c r="T606" t="s">
        <v>74</v>
      </c>
      <c r="U606" t="s">
        <v>6364</v>
      </c>
      <c r="V606" t="s">
        <v>6365</v>
      </c>
      <c r="W606" t="s">
        <v>74</v>
      </c>
      <c r="X606" t="s">
        <v>74</v>
      </c>
      <c r="Y606" t="s">
        <v>6366</v>
      </c>
      <c r="Z606" t="s">
        <v>74</v>
      </c>
      <c r="AA606" t="s">
        <v>74</v>
      </c>
      <c r="AB606" t="s">
        <v>74</v>
      </c>
      <c r="AC606" t="s">
        <v>74</v>
      </c>
      <c r="AD606" t="s">
        <v>74</v>
      </c>
      <c r="AE606" t="s">
        <v>74</v>
      </c>
      <c r="AF606" t="s">
        <v>74</v>
      </c>
      <c r="AG606">
        <v>20</v>
      </c>
      <c r="AH606">
        <v>15</v>
      </c>
      <c r="AI606">
        <v>16</v>
      </c>
      <c r="AJ606">
        <v>0</v>
      </c>
      <c r="AK606">
        <v>0</v>
      </c>
      <c r="AL606" t="s">
        <v>6367</v>
      </c>
      <c r="AM606" t="s">
        <v>1679</v>
      </c>
      <c r="AN606" t="s">
        <v>6368</v>
      </c>
      <c r="AO606" t="s">
        <v>6369</v>
      </c>
      <c r="AP606" t="s">
        <v>74</v>
      </c>
      <c r="AQ606" t="s">
        <v>74</v>
      </c>
      <c r="AR606" t="s">
        <v>6370</v>
      </c>
      <c r="AS606" t="s">
        <v>6371</v>
      </c>
      <c r="AT606" t="s">
        <v>74</v>
      </c>
      <c r="AU606">
        <v>1991</v>
      </c>
      <c r="AV606">
        <v>37</v>
      </c>
      <c r="AW606">
        <v>125</v>
      </c>
      <c r="AX606" t="s">
        <v>74</v>
      </c>
      <c r="AY606" t="s">
        <v>74</v>
      </c>
      <c r="AZ606" t="s">
        <v>74</v>
      </c>
      <c r="BA606" t="s">
        <v>74</v>
      </c>
      <c r="BB606">
        <v>3</v>
      </c>
      <c r="BC606">
        <v>10</v>
      </c>
      <c r="BD606" t="s">
        <v>74</v>
      </c>
      <c r="BE606" t="s">
        <v>74</v>
      </c>
      <c r="BF606" t="s">
        <v>74</v>
      </c>
      <c r="BG606" t="s">
        <v>74</v>
      </c>
      <c r="BH606" t="s">
        <v>74</v>
      </c>
      <c r="BI606">
        <v>8</v>
      </c>
      <c r="BJ606" t="s">
        <v>1640</v>
      </c>
      <c r="BK606" t="s">
        <v>97</v>
      </c>
      <c r="BL606" t="s">
        <v>1641</v>
      </c>
      <c r="BM606" t="s">
        <v>6372</v>
      </c>
      <c r="BN606" t="s">
        <v>74</v>
      </c>
      <c r="BO606" t="s">
        <v>74</v>
      </c>
      <c r="BP606" t="s">
        <v>74</v>
      </c>
      <c r="BQ606" t="s">
        <v>74</v>
      </c>
      <c r="BR606" t="s">
        <v>100</v>
      </c>
      <c r="BS606" t="s">
        <v>6373</v>
      </c>
      <c r="BT606" t="str">
        <f>HYPERLINK("https%3A%2F%2Fwww.webofscience.com%2Fwos%2Fwoscc%2Ffull-record%2FWOS:A1991GD47400001","View Full Record in Web of Science")</f>
        <v>View Full Record in Web of Science</v>
      </c>
    </row>
    <row r="607" spans="1:72" x14ac:dyDescent="0.15">
      <c r="A607" t="s">
        <v>72</v>
      </c>
      <c r="B607" t="s">
        <v>6374</v>
      </c>
      <c r="C607" t="s">
        <v>74</v>
      </c>
      <c r="D607" t="s">
        <v>74</v>
      </c>
      <c r="E607" t="s">
        <v>74</v>
      </c>
      <c r="F607" t="s">
        <v>6374</v>
      </c>
      <c r="G607" t="s">
        <v>74</v>
      </c>
      <c r="H607" t="s">
        <v>74</v>
      </c>
      <c r="I607" t="s">
        <v>6375</v>
      </c>
      <c r="J607" t="s">
        <v>6363</v>
      </c>
      <c r="K607" t="s">
        <v>74</v>
      </c>
      <c r="L607" t="s">
        <v>74</v>
      </c>
      <c r="M607" t="s">
        <v>77</v>
      </c>
      <c r="N607" t="s">
        <v>78</v>
      </c>
      <c r="O607" t="s">
        <v>74</v>
      </c>
      <c r="P607" t="s">
        <v>74</v>
      </c>
      <c r="Q607" t="s">
        <v>74</v>
      </c>
      <c r="R607" t="s">
        <v>74</v>
      </c>
      <c r="S607" t="s">
        <v>74</v>
      </c>
      <c r="T607" t="s">
        <v>74</v>
      </c>
      <c r="U607" t="s">
        <v>6376</v>
      </c>
      <c r="V607" t="s">
        <v>6377</v>
      </c>
      <c r="W607" t="s">
        <v>6378</v>
      </c>
      <c r="X607" t="s">
        <v>4705</v>
      </c>
      <c r="Y607" t="s">
        <v>6379</v>
      </c>
      <c r="Z607" t="s">
        <v>74</v>
      </c>
      <c r="AA607" t="s">
        <v>6380</v>
      </c>
      <c r="AB607" t="s">
        <v>6381</v>
      </c>
      <c r="AC607" t="s">
        <v>74</v>
      </c>
      <c r="AD607" t="s">
        <v>74</v>
      </c>
      <c r="AE607" t="s">
        <v>74</v>
      </c>
      <c r="AF607" t="s">
        <v>74</v>
      </c>
      <c r="AG607">
        <v>36</v>
      </c>
      <c r="AH607">
        <v>30</v>
      </c>
      <c r="AI607">
        <v>32</v>
      </c>
      <c r="AJ607">
        <v>0</v>
      </c>
      <c r="AK607">
        <v>0</v>
      </c>
      <c r="AL607" t="s">
        <v>431</v>
      </c>
      <c r="AM607" t="s">
        <v>1679</v>
      </c>
      <c r="AN607" t="s">
        <v>6382</v>
      </c>
      <c r="AO607" t="s">
        <v>6369</v>
      </c>
      <c r="AP607" t="s">
        <v>6383</v>
      </c>
      <c r="AQ607" t="s">
        <v>74</v>
      </c>
      <c r="AR607" t="s">
        <v>6370</v>
      </c>
      <c r="AS607" t="s">
        <v>6371</v>
      </c>
      <c r="AT607" t="s">
        <v>74</v>
      </c>
      <c r="AU607">
        <v>1991</v>
      </c>
      <c r="AV607">
        <v>37</v>
      </c>
      <c r="AW607">
        <v>125</v>
      </c>
      <c r="AX607" t="s">
        <v>74</v>
      </c>
      <c r="AY607" t="s">
        <v>74</v>
      </c>
      <c r="AZ607" t="s">
        <v>74</v>
      </c>
      <c r="BA607" t="s">
        <v>74</v>
      </c>
      <c r="BB607">
        <v>11</v>
      </c>
      <c r="BC607">
        <v>22</v>
      </c>
      <c r="BD607" t="s">
        <v>74</v>
      </c>
      <c r="BE607" t="s">
        <v>74</v>
      </c>
      <c r="BF607" t="s">
        <v>74</v>
      </c>
      <c r="BG607" t="s">
        <v>74</v>
      </c>
      <c r="BH607" t="s">
        <v>74</v>
      </c>
      <c r="BI607">
        <v>12</v>
      </c>
      <c r="BJ607" t="s">
        <v>1640</v>
      </c>
      <c r="BK607" t="s">
        <v>97</v>
      </c>
      <c r="BL607" t="s">
        <v>1641</v>
      </c>
      <c r="BM607" t="s">
        <v>6372</v>
      </c>
      <c r="BN607" t="s">
        <v>74</v>
      </c>
      <c r="BO607" t="s">
        <v>74</v>
      </c>
      <c r="BP607" t="s">
        <v>74</v>
      </c>
      <c r="BQ607" t="s">
        <v>74</v>
      </c>
      <c r="BR607" t="s">
        <v>100</v>
      </c>
      <c r="BS607" t="s">
        <v>6384</v>
      </c>
      <c r="BT607" t="str">
        <f>HYPERLINK("https%3A%2F%2Fwww.webofscience.com%2Fwos%2Fwoscc%2Ffull-record%2FWOS:A1991GD47400002","View Full Record in Web of Science")</f>
        <v>View Full Record in Web of Science</v>
      </c>
    </row>
    <row r="608" spans="1:72" x14ac:dyDescent="0.15">
      <c r="A608" t="s">
        <v>72</v>
      </c>
      <c r="B608" t="s">
        <v>6385</v>
      </c>
      <c r="C608" t="s">
        <v>74</v>
      </c>
      <c r="D608" t="s">
        <v>74</v>
      </c>
      <c r="E608" t="s">
        <v>74</v>
      </c>
      <c r="F608" t="s">
        <v>6385</v>
      </c>
      <c r="G608" t="s">
        <v>74</v>
      </c>
      <c r="H608" t="s">
        <v>74</v>
      </c>
      <c r="I608" t="s">
        <v>6386</v>
      </c>
      <c r="J608" t="s">
        <v>6363</v>
      </c>
      <c r="K608" t="s">
        <v>74</v>
      </c>
      <c r="L608" t="s">
        <v>74</v>
      </c>
      <c r="M608" t="s">
        <v>77</v>
      </c>
      <c r="N608" t="s">
        <v>78</v>
      </c>
      <c r="O608" t="s">
        <v>74</v>
      </c>
      <c r="P608" t="s">
        <v>74</v>
      </c>
      <c r="Q608" t="s">
        <v>74</v>
      </c>
      <c r="R608" t="s">
        <v>74</v>
      </c>
      <c r="S608" t="s">
        <v>74</v>
      </c>
      <c r="T608" t="s">
        <v>74</v>
      </c>
      <c r="U608" t="s">
        <v>6387</v>
      </c>
      <c r="V608" t="s">
        <v>6388</v>
      </c>
      <c r="W608" t="s">
        <v>74</v>
      </c>
      <c r="X608" t="s">
        <v>74</v>
      </c>
      <c r="Y608" t="s">
        <v>6389</v>
      </c>
      <c r="Z608" t="s">
        <v>74</v>
      </c>
      <c r="AA608" t="s">
        <v>74</v>
      </c>
      <c r="AB608" t="s">
        <v>74</v>
      </c>
      <c r="AC608" t="s">
        <v>74</v>
      </c>
      <c r="AD608" t="s">
        <v>74</v>
      </c>
      <c r="AE608" t="s">
        <v>74</v>
      </c>
      <c r="AF608" t="s">
        <v>74</v>
      </c>
      <c r="AG608">
        <v>14</v>
      </c>
      <c r="AH608">
        <v>48</v>
      </c>
      <c r="AI608">
        <v>52</v>
      </c>
      <c r="AJ608">
        <v>0</v>
      </c>
      <c r="AK608">
        <v>1</v>
      </c>
      <c r="AL608" t="s">
        <v>6367</v>
      </c>
      <c r="AM608" t="s">
        <v>1679</v>
      </c>
      <c r="AN608" t="s">
        <v>6368</v>
      </c>
      <c r="AO608" t="s">
        <v>6369</v>
      </c>
      <c r="AP608" t="s">
        <v>74</v>
      </c>
      <c r="AQ608" t="s">
        <v>74</v>
      </c>
      <c r="AR608" t="s">
        <v>6370</v>
      </c>
      <c r="AS608" t="s">
        <v>6371</v>
      </c>
      <c r="AT608" t="s">
        <v>74</v>
      </c>
      <c r="AU608">
        <v>1991</v>
      </c>
      <c r="AV608">
        <v>37</v>
      </c>
      <c r="AW608">
        <v>125</v>
      </c>
      <c r="AX608" t="s">
        <v>74</v>
      </c>
      <c r="AY608" t="s">
        <v>74</v>
      </c>
      <c r="AZ608" t="s">
        <v>74</v>
      </c>
      <c r="BA608" t="s">
        <v>74</v>
      </c>
      <c r="BB608">
        <v>51</v>
      </c>
      <c r="BC608">
        <v>58</v>
      </c>
      <c r="BD608" t="s">
        <v>74</v>
      </c>
      <c r="BE608" t="s">
        <v>74</v>
      </c>
      <c r="BF608" t="s">
        <v>74</v>
      </c>
      <c r="BG608" t="s">
        <v>74</v>
      </c>
      <c r="BH608" t="s">
        <v>74</v>
      </c>
      <c r="BI608">
        <v>8</v>
      </c>
      <c r="BJ608" t="s">
        <v>1640</v>
      </c>
      <c r="BK608" t="s">
        <v>97</v>
      </c>
      <c r="BL608" t="s">
        <v>1641</v>
      </c>
      <c r="BM608" t="s">
        <v>6372</v>
      </c>
      <c r="BN608" t="s">
        <v>74</v>
      </c>
      <c r="BO608" t="s">
        <v>74</v>
      </c>
      <c r="BP608" t="s">
        <v>74</v>
      </c>
      <c r="BQ608" t="s">
        <v>74</v>
      </c>
      <c r="BR608" t="s">
        <v>100</v>
      </c>
      <c r="BS608" t="s">
        <v>6390</v>
      </c>
      <c r="BT608" t="str">
        <f>HYPERLINK("https%3A%2F%2Fwww.webofscience.com%2Fwos%2Fwoscc%2Ffull-record%2FWOS:A1991GD47400007","View Full Record in Web of Science")</f>
        <v>View Full Record in Web of Science</v>
      </c>
    </row>
    <row r="609" spans="1:72" x14ac:dyDescent="0.15">
      <c r="A609" t="s">
        <v>72</v>
      </c>
      <c r="B609" t="s">
        <v>6391</v>
      </c>
      <c r="C609" t="s">
        <v>74</v>
      </c>
      <c r="D609" t="s">
        <v>74</v>
      </c>
      <c r="E609" t="s">
        <v>74</v>
      </c>
      <c r="F609" t="s">
        <v>6391</v>
      </c>
      <c r="G609" t="s">
        <v>74</v>
      </c>
      <c r="H609" t="s">
        <v>74</v>
      </c>
      <c r="I609" t="s">
        <v>6392</v>
      </c>
      <c r="J609" t="s">
        <v>6363</v>
      </c>
      <c r="K609" t="s">
        <v>74</v>
      </c>
      <c r="L609" t="s">
        <v>74</v>
      </c>
      <c r="M609" t="s">
        <v>77</v>
      </c>
      <c r="N609" t="s">
        <v>78</v>
      </c>
      <c r="O609" t="s">
        <v>74</v>
      </c>
      <c r="P609" t="s">
        <v>74</v>
      </c>
      <c r="Q609" t="s">
        <v>74</v>
      </c>
      <c r="R609" t="s">
        <v>74</v>
      </c>
      <c r="S609" t="s">
        <v>74</v>
      </c>
      <c r="T609" t="s">
        <v>74</v>
      </c>
      <c r="U609" t="s">
        <v>74</v>
      </c>
      <c r="V609" t="s">
        <v>6393</v>
      </c>
      <c r="W609" t="s">
        <v>74</v>
      </c>
      <c r="X609" t="s">
        <v>74</v>
      </c>
      <c r="Y609" t="s">
        <v>6394</v>
      </c>
      <c r="Z609" t="s">
        <v>74</v>
      </c>
      <c r="AA609" t="s">
        <v>74</v>
      </c>
      <c r="AB609" t="s">
        <v>74</v>
      </c>
      <c r="AC609" t="s">
        <v>74</v>
      </c>
      <c r="AD609" t="s">
        <v>74</v>
      </c>
      <c r="AE609" t="s">
        <v>74</v>
      </c>
      <c r="AF609" t="s">
        <v>74</v>
      </c>
      <c r="AG609">
        <v>11</v>
      </c>
      <c r="AH609">
        <v>14</v>
      </c>
      <c r="AI609">
        <v>15</v>
      </c>
      <c r="AJ609">
        <v>0</v>
      </c>
      <c r="AK609">
        <v>0</v>
      </c>
      <c r="AL609" t="s">
        <v>6367</v>
      </c>
      <c r="AM609" t="s">
        <v>1679</v>
      </c>
      <c r="AN609" t="s">
        <v>6368</v>
      </c>
      <c r="AO609" t="s">
        <v>6369</v>
      </c>
      <c r="AP609" t="s">
        <v>74</v>
      </c>
      <c r="AQ609" t="s">
        <v>74</v>
      </c>
      <c r="AR609" t="s">
        <v>6370</v>
      </c>
      <c r="AS609" t="s">
        <v>6371</v>
      </c>
      <c r="AT609" t="s">
        <v>74</v>
      </c>
      <c r="AU609">
        <v>1991</v>
      </c>
      <c r="AV609">
        <v>37</v>
      </c>
      <c r="AW609">
        <v>127</v>
      </c>
      <c r="AX609" t="s">
        <v>74</v>
      </c>
      <c r="AY609" t="s">
        <v>74</v>
      </c>
      <c r="AZ609" t="s">
        <v>74</v>
      </c>
      <c r="BA609" t="s">
        <v>74</v>
      </c>
      <c r="BB609">
        <v>323</v>
      </c>
      <c r="BC609">
        <v>325</v>
      </c>
      <c r="BD609" t="s">
        <v>74</v>
      </c>
      <c r="BE609" t="s">
        <v>6395</v>
      </c>
      <c r="BF609" t="str">
        <f>HYPERLINK("http://dx.doi.org/10.3189/S002214300000575X","http://dx.doi.org/10.3189/S002214300000575X")</f>
        <v>http://dx.doi.org/10.3189/S002214300000575X</v>
      </c>
      <c r="BG609" t="s">
        <v>74</v>
      </c>
      <c r="BH609" t="s">
        <v>74</v>
      </c>
      <c r="BI609">
        <v>3</v>
      </c>
      <c r="BJ609" t="s">
        <v>1640</v>
      </c>
      <c r="BK609" t="s">
        <v>97</v>
      </c>
      <c r="BL609" t="s">
        <v>1641</v>
      </c>
      <c r="BM609" t="s">
        <v>6396</v>
      </c>
      <c r="BN609" t="s">
        <v>74</v>
      </c>
      <c r="BO609" t="s">
        <v>147</v>
      </c>
      <c r="BP609" t="s">
        <v>74</v>
      </c>
      <c r="BQ609" t="s">
        <v>74</v>
      </c>
      <c r="BR609" t="s">
        <v>100</v>
      </c>
      <c r="BS609" t="s">
        <v>6397</v>
      </c>
      <c r="BT609" t="str">
        <f>HYPERLINK("https%3A%2F%2Fwww.webofscience.com%2Fwos%2Fwoscc%2Ffull-record%2FWOS:A1991HA22200004","View Full Record in Web of Science")</f>
        <v>View Full Record in Web of Science</v>
      </c>
    </row>
    <row r="610" spans="1:72" x14ac:dyDescent="0.15">
      <c r="A610" t="s">
        <v>72</v>
      </c>
      <c r="B610" t="s">
        <v>6398</v>
      </c>
      <c r="C610" t="s">
        <v>74</v>
      </c>
      <c r="D610" t="s">
        <v>74</v>
      </c>
      <c r="E610" t="s">
        <v>74</v>
      </c>
      <c r="F610" t="s">
        <v>6398</v>
      </c>
      <c r="G610" t="s">
        <v>74</v>
      </c>
      <c r="H610" t="s">
        <v>74</v>
      </c>
      <c r="I610" t="s">
        <v>6399</v>
      </c>
      <c r="J610" t="s">
        <v>6363</v>
      </c>
      <c r="K610" t="s">
        <v>74</v>
      </c>
      <c r="L610" t="s">
        <v>74</v>
      </c>
      <c r="M610" t="s">
        <v>77</v>
      </c>
      <c r="N610" t="s">
        <v>78</v>
      </c>
      <c r="O610" t="s">
        <v>74</v>
      </c>
      <c r="P610" t="s">
        <v>74</v>
      </c>
      <c r="Q610" t="s">
        <v>74</v>
      </c>
      <c r="R610" t="s">
        <v>74</v>
      </c>
      <c r="S610" t="s">
        <v>74</v>
      </c>
      <c r="T610" t="s">
        <v>74</v>
      </c>
      <c r="U610" t="s">
        <v>6400</v>
      </c>
      <c r="V610" t="s">
        <v>6401</v>
      </c>
      <c r="W610" t="s">
        <v>6402</v>
      </c>
      <c r="X610" t="s">
        <v>6403</v>
      </c>
      <c r="Y610" t="s">
        <v>6404</v>
      </c>
      <c r="Z610" t="s">
        <v>74</v>
      </c>
      <c r="AA610" t="s">
        <v>6405</v>
      </c>
      <c r="AB610" t="s">
        <v>6406</v>
      </c>
      <c r="AC610" t="s">
        <v>74</v>
      </c>
      <c r="AD610" t="s">
        <v>74</v>
      </c>
      <c r="AE610" t="s">
        <v>74</v>
      </c>
      <c r="AF610" t="s">
        <v>74</v>
      </c>
      <c r="AG610">
        <v>23</v>
      </c>
      <c r="AH610">
        <v>2</v>
      </c>
      <c r="AI610">
        <v>2</v>
      </c>
      <c r="AJ610">
        <v>0</v>
      </c>
      <c r="AK610">
        <v>5</v>
      </c>
      <c r="AL610" t="s">
        <v>431</v>
      </c>
      <c r="AM610" t="s">
        <v>1679</v>
      </c>
      <c r="AN610" t="s">
        <v>6382</v>
      </c>
      <c r="AO610" t="s">
        <v>6369</v>
      </c>
      <c r="AP610" t="s">
        <v>6383</v>
      </c>
      <c r="AQ610" t="s">
        <v>74</v>
      </c>
      <c r="AR610" t="s">
        <v>6370</v>
      </c>
      <c r="AS610" t="s">
        <v>6371</v>
      </c>
      <c r="AT610" t="s">
        <v>74</v>
      </c>
      <c r="AU610">
        <v>1991</v>
      </c>
      <c r="AV610">
        <v>37</v>
      </c>
      <c r="AW610">
        <v>127</v>
      </c>
      <c r="AX610" t="s">
        <v>74</v>
      </c>
      <c r="AY610" t="s">
        <v>74</v>
      </c>
      <c r="AZ610" t="s">
        <v>74</v>
      </c>
      <c r="BA610" t="s">
        <v>74</v>
      </c>
      <c r="BB610">
        <v>357</v>
      </c>
      <c r="BC610">
        <v>367</v>
      </c>
      <c r="BD610" t="s">
        <v>74</v>
      </c>
      <c r="BE610" t="s">
        <v>6407</v>
      </c>
      <c r="BF610" t="str">
        <f>HYPERLINK("http://dx.doi.org/10.3189/S0022143000005797","http://dx.doi.org/10.3189/S0022143000005797")</f>
        <v>http://dx.doi.org/10.3189/S0022143000005797</v>
      </c>
      <c r="BG610" t="s">
        <v>74</v>
      </c>
      <c r="BH610" t="s">
        <v>74</v>
      </c>
      <c r="BI610">
        <v>11</v>
      </c>
      <c r="BJ610" t="s">
        <v>1640</v>
      </c>
      <c r="BK610" t="s">
        <v>97</v>
      </c>
      <c r="BL610" t="s">
        <v>1641</v>
      </c>
      <c r="BM610" t="s">
        <v>6396</v>
      </c>
      <c r="BN610" t="s">
        <v>74</v>
      </c>
      <c r="BO610" t="s">
        <v>147</v>
      </c>
      <c r="BP610" t="s">
        <v>74</v>
      </c>
      <c r="BQ610" t="s">
        <v>74</v>
      </c>
      <c r="BR610" t="s">
        <v>100</v>
      </c>
      <c r="BS610" t="s">
        <v>6408</v>
      </c>
      <c r="BT610" t="str">
        <f>HYPERLINK("https%3A%2F%2Fwww.webofscience.com%2Fwos%2Fwoscc%2Ffull-record%2FWOS:A1991HA22200008","View Full Record in Web of Science")</f>
        <v>View Full Record in Web of Science</v>
      </c>
    </row>
    <row r="611" spans="1:72" x14ac:dyDescent="0.15">
      <c r="A611" t="s">
        <v>72</v>
      </c>
      <c r="B611" t="s">
        <v>6409</v>
      </c>
      <c r="C611" t="s">
        <v>74</v>
      </c>
      <c r="D611" t="s">
        <v>74</v>
      </c>
      <c r="E611" t="s">
        <v>74</v>
      </c>
      <c r="F611" t="s">
        <v>6409</v>
      </c>
      <c r="G611" t="s">
        <v>74</v>
      </c>
      <c r="H611" t="s">
        <v>74</v>
      </c>
      <c r="I611" t="s">
        <v>6410</v>
      </c>
      <c r="J611" t="s">
        <v>6363</v>
      </c>
      <c r="K611" t="s">
        <v>74</v>
      </c>
      <c r="L611" t="s">
        <v>74</v>
      </c>
      <c r="M611" t="s">
        <v>77</v>
      </c>
      <c r="N611" t="s">
        <v>78</v>
      </c>
      <c r="O611" t="s">
        <v>74</v>
      </c>
      <c r="P611" t="s">
        <v>74</v>
      </c>
      <c r="Q611" t="s">
        <v>74</v>
      </c>
      <c r="R611" t="s">
        <v>74</v>
      </c>
      <c r="S611" t="s">
        <v>74</v>
      </c>
      <c r="T611" t="s">
        <v>74</v>
      </c>
      <c r="U611" t="s">
        <v>6411</v>
      </c>
      <c r="V611" t="s">
        <v>6412</v>
      </c>
      <c r="W611" t="s">
        <v>74</v>
      </c>
      <c r="X611" t="s">
        <v>74</v>
      </c>
      <c r="Y611" t="s">
        <v>6413</v>
      </c>
      <c r="Z611" t="s">
        <v>74</v>
      </c>
      <c r="AA611" t="s">
        <v>74</v>
      </c>
      <c r="AB611" t="s">
        <v>74</v>
      </c>
      <c r="AC611" t="s">
        <v>74</v>
      </c>
      <c r="AD611" t="s">
        <v>74</v>
      </c>
      <c r="AE611" t="s">
        <v>74</v>
      </c>
      <c r="AF611" t="s">
        <v>74</v>
      </c>
      <c r="AG611">
        <v>32</v>
      </c>
      <c r="AH611">
        <v>133</v>
      </c>
      <c r="AI611">
        <v>146</v>
      </c>
      <c r="AJ611">
        <v>0</v>
      </c>
      <c r="AK611">
        <v>14</v>
      </c>
      <c r="AL611" t="s">
        <v>6367</v>
      </c>
      <c r="AM611" t="s">
        <v>1679</v>
      </c>
      <c r="AN611" t="s">
        <v>6368</v>
      </c>
      <c r="AO611" t="s">
        <v>6369</v>
      </c>
      <c r="AP611" t="s">
        <v>74</v>
      </c>
      <c r="AQ611" t="s">
        <v>74</v>
      </c>
      <c r="AR611" t="s">
        <v>6370</v>
      </c>
      <c r="AS611" t="s">
        <v>6371</v>
      </c>
      <c r="AT611" t="s">
        <v>74</v>
      </c>
      <c r="AU611">
        <v>1991</v>
      </c>
      <c r="AV611">
        <v>37</v>
      </c>
      <c r="AW611">
        <v>127</v>
      </c>
      <c r="AX611" t="s">
        <v>74</v>
      </c>
      <c r="AY611" t="s">
        <v>74</v>
      </c>
      <c r="AZ611" t="s">
        <v>74</v>
      </c>
      <c r="BA611" t="s">
        <v>74</v>
      </c>
      <c r="BB611">
        <v>368</v>
      </c>
      <c r="BC611">
        <v>382</v>
      </c>
      <c r="BD611" t="s">
        <v>74</v>
      </c>
      <c r="BE611" t="s">
        <v>6414</v>
      </c>
      <c r="BF611" t="str">
        <f>HYPERLINK("http://dx.doi.org/10.3189/S0022143000005803","http://dx.doi.org/10.3189/S0022143000005803")</f>
        <v>http://dx.doi.org/10.3189/S0022143000005803</v>
      </c>
      <c r="BG611" t="s">
        <v>74</v>
      </c>
      <c r="BH611" t="s">
        <v>74</v>
      </c>
      <c r="BI611">
        <v>15</v>
      </c>
      <c r="BJ611" t="s">
        <v>1640</v>
      </c>
      <c r="BK611" t="s">
        <v>97</v>
      </c>
      <c r="BL611" t="s">
        <v>1641</v>
      </c>
      <c r="BM611" t="s">
        <v>6396</v>
      </c>
      <c r="BN611" t="s">
        <v>74</v>
      </c>
      <c r="BO611" t="s">
        <v>147</v>
      </c>
      <c r="BP611" t="s">
        <v>74</v>
      </c>
      <c r="BQ611" t="s">
        <v>74</v>
      </c>
      <c r="BR611" t="s">
        <v>100</v>
      </c>
      <c r="BS611" t="s">
        <v>6415</v>
      </c>
      <c r="BT611" t="str">
        <f>HYPERLINK("https%3A%2F%2Fwww.webofscience.com%2Fwos%2Fwoscc%2Ffull-record%2FWOS:A1991HA22200009","View Full Record in Web of Science")</f>
        <v>View Full Record in Web of Science</v>
      </c>
    </row>
    <row r="612" spans="1:72" x14ac:dyDescent="0.15">
      <c r="A612" t="s">
        <v>72</v>
      </c>
      <c r="B612" t="s">
        <v>6416</v>
      </c>
      <c r="C612" t="s">
        <v>74</v>
      </c>
      <c r="D612" t="s">
        <v>74</v>
      </c>
      <c r="E612" t="s">
        <v>74</v>
      </c>
      <c r="F612" t="s">
        <v>6416</v>
      </c>
      <c r="G612" t="s">
        <v>74</v>
      </c>
      <c r="H612" t="s">
        <v>74</v>
      </c>
      <c r="I612" t="s">
        <v>6417</v>
      </c>
      <c r="J612" t="s">
        <v>6363</v>
      </c>
      <c r="K612" t="s">
        <v>74</v>
      </c>
      <c r="L612" t="s">
        <v>74</v>
      </c>
      <c r="M612" t="s">
        <v>77</v>
      </c>
      <c r="N612" t="s">
        <v>78</v>
      </c>
      <c r="O612" t="s">
        <v>74</v>
      </c>
      <c r="P612" t="s">
        <v>74</v>
      </c>
      <c r="Q612" t="s">
        <v>74</v>
      </c>
      <c r="R612" t="s">
        <v>74</v>
      </c>
      <c r="S612" t="s">
        <v>74</v>
      </c>
      <c r="T612" t="s">
        <v>74</v>
      </c>
      <c r="U612" t="s">
        <v>74</v>
      </c>
      <c r="V612" t="s">
        <v>6418</v>
      </c>
      <c r="W612" t="s">
        <v>74</v>
      </c>
      <c r="X612" t="s">
        <v>74</v>
      </c>
      <c r="Y612" t="s">
        <v>6419</v>
      </c>
      <c r="Z612" t="s">
        <v>74</v>
      </c>
      <c r="AA612" t="s">
        <v>74</v>
      </c>
      <c r="AB612" t="s">
        <v>6420</v>
      </c>
      <c r="AC612" t="s">
        <v>74</v>
      </c>
      <c r="AD612" t="s">
        <v>74</v>
      </c>
      <c r="AE612" t="s">
        <v>74</v>
      </c>
      <c r="AF612" t="s">
        <v>74</v>
      </c>
      <c r="AG612">
        <v>7</v>
      </c>
      <c r="AH612">
        <v>26</v>
      </c>
      <c r="AI612">
        <v>32</v>
      </c>
      <c r="AJ612">
        <v>0</v>
      </c>
      <c r="AK612">
        <v>0</v>
      </c>
      <c r="AL612" t="s">
        <v>6367</v>
      </c>
      <c r="AM612" t="s">
        <v>1679</v>
      </c>
      <c r="AN612" t="s">
        <v>6368</v>
      </c>
      <c r="AO612" t="s">
        <v>6369</v>
      </c>
      <c r="AP612" t="s">
        <v>74</v>
      </c>
      <c r="AQ612" t="s">
        <v>74</v>
      </c>
      <c r="AR612" t="s">
        <v>6370</v>
      </c>
      <c r="AS612" t="s">
        <v>6371</v>
      </c>
      <c r="AT612" t="s">
        <v>74</v>
      </c>
      <c r="AU612">
        <v>1991</v>
      </c>
      <c r="AV612">
        <v>37</v>
      </c>
      <c r="AW612">
        <v>127</v>
      </c>
      <c r="AX612" t="s">
        <v>74</v>
      </c>
      <c r="AY612" t="s">
        <v>74</v>
      </c>
      <c r="AZ612" t="s">
        <v>74</v>
      </c>
      <c r="BA612" t="s">
        <v>74</v>
      </c>
      <c r="BB612">
        <v>383</v>
      </c>
      <c r="BC612">
        <v>387</v>
      </c>
      <c r="BD612" t="s">
        <v>74</v>
      </c>
      <c r="BE612" t="s">
        <v>6421</v>
      </c>
      <c r="BF612" t="str">
        <f>HYPERLINK("http://dx.doi.org/10.3189/S0022143000005815","http://dx.doi.org/10.3189/S0022143000005815")</f>
        <v>http://dx.doi.org/10.3189/S0022143000005815</v>
      </c>
      <c r="BG612" t="s">
        <v>74</v>
      </c>
      <c r="BH612" t="s">
        <v>74</v>
      </c>
      <c r="BI612">
        <v>5</v>
      </c>
      <c r="BJ612" t="s">
        <v>1640</v>
      </c>
      <c r="BK612" t="s">
        <v>97</v>
      </c>
      <c r="BL612" t="s">
        <v>1641</v>
      </c>
      <c r="BM612" t="s">
        <v>6396</v>
      </c>
      <c r="BN612" t="s">
        <v>74</v>
      </c>
      <c r="BO612" t="s">
        <v>147</v>
      </c>
      <c r="BP612" t="s">
        <v>74</v>
      </c>
      <c r="BQ612" t="s">
        <v>74</v>
      </c>
      <c r="BR612" t="s">
        <v>100</v>
      </c>
      <c r="BS612" t="s">
        <v>6422</v>
      </c>
      <c r="BT612" t="str">
        <f>HYPERLINK("https%3A%2F%2Fwww.webofscience.com%2Fwos%2Fwoscc%2Ffull-record%2FWOS:A1991HA22200010","View Full Record in Web of Science")</f>
        <v>View Full Record in Web of Science</v>
      </c>
    </row>
    <row r="613" spans="1:72" x14ac:dyDescent="0.15">
      <c r="A613" t="s">
        <v>72</v>
      </c>
      <c r="B613" t="s">
        <v>6423</v>
      </c>
      <c r="C613" t="s">
        <v>74</v>
      </c>
      <c r="D613" t="s">
        <v>74</v>
      </c>
      <c r="E613" t="s">
        <v>74</v>
      </c>
      <c r="F613" t="s">
        <v>6423</v>
      </c>
      <c r="G613" t="s">
        <v>74</v>
      </c>
      <c r="H613" t="s">
        <v>74</v>
      </c>
      <c r="I613" t="s">
        <v>6424</v>
      </c>
      <c r="J613" t="s">
        <v>6425</v>
      </c>
      <c r="K613" t="s">
        <v>74</v>
      </c>
      <c r="L613" t="s">
        <v>74</v>
      </c>
      <c r="M613" t="s">
        <v>77</v>
      </c>
      <c r="N613" t="s">
        <v>78</v>
      </c>
      <c r="O613" t="s">
        <v>74</v>
      </c>
      <c r="P613" t="s">
        <v>74</v>
      </c>
      <c r="Q613" t="s">
        <v>74</v>
      </c>
      <c r="R613" t="s">
        <v>74</v>
      </c>
      <c r="S613" t="s">
        <v>74</v>
      </c>
      <c r="T613" t="s">
        <v>6426</v>
      </c>
      <c r="U613" t="s">
        <v>6427</v>
      </c>
      <c r="V613" t="s">
        <v>6428</v>
      </c>
      <c r="W613" t="s">
        <v>6429</v>
      </c>
      <c r="X613" t="s">
        <v>82</v>
      </c>
      <c r="Y613" t="s">
        <v>6430</v>
      </c>
      <c r="Z613" t="s">
        <v>74</v>
      </c>
      <c r="AA613" t="s">
        <v>74</v>
      </c>
      <c r="AB613" t="s">
        <v>74</v>
      </c>
      <c r="AC613" t="s">
        <v>74</v>
      </c>
      <c r="AD613" t="s">
        <v>74</v>
      </c>
      <c r="AE613" t="s">
        <v>74</v>
      </c>
      <c r="AF613" t="s">
        <v>74</v>
      </c>
      <c r="AG613">
        <v>12</v>
      </c>
      <c r="AH613">
        <v>3</v>
      </c>
      <c r="AI613">
        <v>3</v>
      </c>
      <c r="AJ613">
        <v>0</v>
      </c>
      <c r="AK613">
        <v>3</v>
      </c>
      <c r="AL613" t="s">
        <v>461</v>
      </c>
      <c r="AM613" t="s">
        <v>249</v>
      </c>
      <c r="AN613" t="s">
        <v>462</v>
      </c>
      <c r="AO613" t="s">
        <v>6431</v>
      </c>
      <c r="AP613" t="s">
        <v>74</v>
      </c>
      <c r="AQ613" t="s">
        <v>74</v>
      </c>
      <c r="AR613" t="s">
        <v>6432</v>
      </c>
      <c r="AS613" t="s">
        <v>6433</v>
      </c>
      <c r="AT613" t="s">
        <v>74</v>
      </c>
      <c r="AU613">
        <v>1991</v>
      </c>
      <c r="AV613">
        <v>37</v>
      </c>
      <c r="AW613">
        <v>5</v>
      </c>
      <c r="AX613" t="s">
        <v>74</v>
      </c>
      <c r="AY613" t="s">
        <v>74</v>
      </c>
      <c r="AZ613" t="s">
        <v>74</v>
      </c>
      <c r="BA613" t="s">
        <v>74</v>
      </c>
      <c r="BB613">
        <v>325</v>
      </c>
      <c r="BC613">
        <v>331</v>
      </c>
      <c r="BD613" t="s">
        <v>74</v>
      </c>
      <c r="BE613" t="s">
        <v>74</v>
      </c>
      <c r="BF613" t="s">
        <v>74</v>
      </c>
      <c r="BG613" t="s">
        <v>74</v>
      </c>
      <c r="BH613" t="s">
        <v>74</v>
      </c>
      <c r="BI613">
        <v>7</v>
      </c>
      <c r="BJ613" t="s">
        <v>6434</v>
      </c>
      <c r="BK613" t="s">
        <v>97</v>
      </c>
      <c r="BL613" t="s">
        <v>6434</v>
      </c>
      <c r="BM613" t="s">
        <v>6435</v>
      </c>
      <c r="BN613" t="s">
        <v>74</v>
      </c>
      <c r="BO613" t="s">
        <v>74</v>
      </c>
      <c r="BP613" t="s">
        <v>74</v>
      </c>
      <c r="BQ613" t="s">
        <v>74</v>
      </c>
      <c r="BR613" t="s">
        <v>100</v>
      </c>
      <c r="BS613" t="s">
        <v>6436</v>
      </c>
      <c r="BT613" t="str">
        <f>HYPERLINK("https%3A%2F%2Fwww.webofscience.com%2Fwos%2Fwoscc%2Ffull-record%2FWOS:A1991FW52600001","View Full Record in Web of Science")</f>
        <v>View Full Record in Web of Science</v>
      </c>
    </row>
    <row r="614" spans="1:72" x14ac:dyDescent="0.15">
      <c r="A614" t="s">
        <v>72</v>
      </c>
      <c r="B614" t="s">
        <v>6437</v>
      </c>
      <c r="C614" t="s">
        <v>74</v>
      </c>
      <c r="D614" t="s">
        <v>74</v>
      </c>
      <c r="E614" t="s">
        <v>74</v>
      </c>
      <c r="F614" t="s">
        <v>6437</v>
      </c>
      <c r="G614" t="s">
        <v>74</v>
      </c>
      <c r="H614" t="s">
        <v>74</v>
      </c>
      <c r="I614" t="s">
        <v>6438</v>
      </c>
      <c r="J614" t="s">
        <v>6425</v>
      </c>
      <c r="K614" t="s">
        <v>74</v>
      </c>
      <c r="L614" t="s">
        <v>74</v>
      </c>
      <c r="M614" t="s">
        <v>77</v>
      </c>
      <c r="N614" t="s">
        <v>78</v>
      </c>
      <c r="O614" t="s">
        <v>74</v>
      </c>
      <c r="P614" t="s">
        <v>74</v>
      </c>
      <c r="Q614" t="s">
        <v>74</v>
      </c>
      <c r="R614" t="s">
        <v>74</v>
      </c>
      <c r="S614" t="s">
        <v>74</v>
      </c>
      <c r="T614" t="s">
        <v>6439</v>
      </c>
      <c r="U614" t="s">
        <v>6440</v>
      </c>
      <c r="V614" t="s">
        <v>6441</v>
      </c>
      <c r="W614" t="s">
        <v>74</v>
      </c>
      <c r="X614" t="s">
        <v>74</v>
      </c>
      <c r="Y614" t="s">
        <v>6442</v>
      </c>
      <c r="Z614" t="s">
        <v>74</v>
      </c>
      <c r="AA614" t="s">
        <v>74</v>
      </c>
      <c r="AB614" t="s">
        <v>74</v>
      </c>
      <c r="AC614" t="s">
        <v>74</v>
      </c>
      <c r="AD614" t="s">
        <v>74</v>
      </c>
      <c r="AE614" t="s">
        <v>74</v>
      </c>
      <c r="AF614" t="s">
        <v>74</v>
      </c>
      <c r="AG614">
        <v>33</v>
      </c>
      <c r="AH614">
        <v>34</v>
      </c>
      <c r="AI614">
        <v>35</v>
      </c>
      <c r="AJ614">
        <v>1</v>
      </c>
      <c r="AK614">
        <v>4</v>
      </c>
      <c r="AL614" t="s">
        <v>461</v>
      </c>
      <c r="AM614" t="s">
        <v>249</v>
      </c>
      <c r="AN614" t="s">
        <v>462</v>
      </c>
      <c r="AO614" t="s">
        <v>6431</v>
      </c>
      <c r="AP614" t="s">
        <v>74</v>
      </c>
      <c r="AQ614" t="s">
        <v>74</v>
      </c>
      <c r="AR614" t="s">
        <v>6432</v>
      </c>
      <c r="AS614" t="s">
        <v>6433</v>
      </c>
      <c r="AT614" t="s">
        <v>74</v>
      </c>
      <c r="AU614">
        <v>1991</v>
      </c>
      <c r="AV614">
        <v>37</v>
      </c>
      <c r="AW614">
        <v>12</v>
      </c>
      <c r="AX614" t="s">
        <v>74</v>
      </c>
      <c r="AY614" t="s">
        <v>74</v>
      </c>
      <c r="AZ614" t="s">
        <v>74</v>
      </c>
      <c r="BA614" t="s">
        <v>74</v>
      </c>
      <c r="BB614">
        <v>883</v>
      </c>
      <c r="BC614">
        <v>890</v>
      </c>
      <c r="BD614" t="s">
        <v>74</v>
      </c>
      <c r="BE614" t="s">
        <v>6443</v>
      </c>
      <c r="BF614" t="str">
        <f>HYPERLINK("http://dx.doi.org/10.1016/0022-1910(91)90003-I","http://dx.doi.org/10.1016/0022-1910(91)90003-I")</f>
        <v>http://dx.doi.org/10.1016/0022-1910(91)90003-I</v>
      </c>
      <c r="BG614" t="s">
        <v>74</v>
      </c>
      <c r="BH614" t="s">
        <v>74</v>
      </c>
      <c r="BI614">
        <v>8</v>
      </c>
      <c r="BJ614" t="s">
        <v>6434</v>
      </c>
      <c r="BK614" t="s">
        <v>97</v>
      </c>
      <c r="BL614" t="s">
        <v>6434</v>
      </c>
      <c r="BM614" t="s">
        <v>6444</v>
      </c>
      <c r="BN614" t="s">
        <v>74</v>
      </c>
      <c r="BO614" t="s">
        <v>74</v>
      </c>
      <c r="BP614" t="s">
        <v>74</v>
      </c>
      <c r="BQ614" t="s">
        <v>74</v>
      </c>
      <c r="BR614" t="s">
        <v>100</v>
      </c>
      <c r="BS614" t="s">
        <v>6445</v>
      </c>
      <c r="BT614" t="str">
        <f>HYPERLINK("https%3A%2F%2Fwww.webofscience.com%2Fwos%2Fwoscc%2Ffull-record%2FWOS:A1991HA77900003","View Full Record in Web of Science")</f>
        <v>View Full Record in Web of Science</v>
      </c>
    </row>
    <row r="615" spans="1:72" x14ac:dyDescent="0.15">
      <c r="A615" t="s">
        <v>72</v>
      </c>
      <c r="B615" t="s">
        <v>6446</v>
      </c>
      <c r="C615" t="s">
        <v>74</v>
      </c>
      <c r="D615" t="s">
        <v>74</v>
      </c>
      <c r="E615" t="s">
        <v>74</v>
      </c>
      <c r="F615" t="s">
        <v>6446</v>
      </c>
      <c r="G615" t="s">
        <v>74</v>
      </c>
      <c r="H615" t="s">
        <v>74</v>
      </c>
      <c r="I615" t="s">
        <v>6447</v>
      </c>
      <c r="J615" t="s">
        <v>2759</v>
      </c>
      <c r="K615" t="s">
        <v>74</v>
      </c>
      <c r="L615" t="s">
        <v>74</v>
      </c>
      <c r="M615" t="s">
        <v>77</v>
      </c>
      <c r="N615" t="s">
        <v>261</v>
      </c>
      <c r="O615" t="s">
        <v>74</v>
      </c>
      <c r="P615" t="s">
        <v>74</v>
      </c>
      <c r="Q615" t="s">
        <v>74</v>
      </c>
      <c r="R615" t="s">
        <v>74</v>
      </c>
      <c r="S615" t="s">
        <v>74</v>
      </c>
      <c r="T615" t="s">
        <v>74</v>
      </c>
      <c r="U615" t="s">
        <v>6448</v>
      </c>
      <c r="V615" t="s">
        <v>6449</v>
      </c>
      <c r="W615" t="s">
        <v>74</v>
      </c>
      <c r="X615" t="s">
        <v>74</v>
      </c>
      <c r="Y615" t="s">
        <v>6450</v>
      </c>
      <c r="Z615" t="s">
        <v>74</v>
      </c>
      <c r="AA615" t="s">
        <v>74</v>
      </c>
      <c r="AB615" t="s">
        <v>74</v>
      </c>
      <c r="AC615" t="s">
        <v>74</v>
      </c>
      <c r="AD615" t="s">
        <v>74</v>
      </c>
      <c r="AE615" t="s">
        <v>74</v>
      </c>
      <c r="AF615" t="s">
        <v>74</v>
      </c>
      <c r="AG615">
        <v>225</v>
      </c>
      <c r="AH615">
        <v>42</v>
      </c>
      <c r="AI615">
        <v>44</v>
      </c>
      <c r="AJ615">
        <v>0</v>
      </c>
      <c r="AK615">
        <v>2</v>
      </c>
      <c r="AL615" t="s">
        <v>431</v>
      </c>
      <c r="AM615" t="s">
        <v>215</v>
      </c>
      <c r="AN615" t="s">
        <v>3846</v>
      </c>
      <c r="AO615" t="s">
        <v>2766</v>
      </c>
      <c r="AP615" t="s">
        <v>6451</v>
      </c>
      <c r="AQ615" t="s">
        <v>74</v>
      </c>
      <c r="AR615" t="s">
        <v>2767</v>
      </c>
      <c r="AS615" t="s">
        <v>2768</v>
      </c>
      <c r="AT615" t="s">
        <v>4915</v>
      </c>
      <c r="AU615">
        <v>1991</v>
      </c>
      <c r="AV615">
        <v>65</v>
      </c>
      <c r="AW615">
        <v>1</v>
      </c>
      <c r="AX615" t="s">
        <v>74</v>
      </c>
      <c r="AY615" t="s">
        <v>74</v>
      </c>
      <c r="AZ615" t="s">
        <v>74</v>
      </c>
      <c r="BA615" t="s">
        <v>74</v>
      </c>
      <c r="BB615">
        <v>119</v>
      </c>
      <c r="BC615">
        <v>146</v>
      </c>
      <c r="BD615" t="s">
        <v>74</v>
      </c>
      <c r="BE615" t="s">
        <v>6452</v>
      </c>
      <c r="BF615" t="str">
        <f>HYPERLINK("http://dx.doi.org/10.1017/S0022336000020254","http://dx.doi.org/10.1017/S0022336000020254")</f>
        <v>http://dx.doi.org/10.1017/S0022336000020254</v>
      </c>
      <c r="BG615" t="s">
        <v>74</v>
      </c>
      <c r="BH615" t="s">
        <v>74</v>
      </c>
      <c r="BI615">
        <v>28</v>
      </c>
      <c r="BJ615" t="s">
        <v>804</v>
      </c>
      <c r="BK615" t="s">
        <v>97</v>
      </c>
      <c r="BL615" t="s">
        <v>804</v>
      </c>
      <c r="BM615" t="s">
        <v>6453</v>
      </c>
      <c r="BN615" t="s">
        <v>74</v>
      </c>
      <c r="BO615" t="s">
        <v>74</v>
      </c>
      <c r="BP615" t="s">
        <v>74</v>
      </c>
      <c r="BQ615" t="s">
        <v>74</v>
      </c>
      <c r="BR615" t="s">
        <v>100</v>
      </c>
      <c r="BS615" t="s">
        <v>6454</v>
      </c>
      <c r="BT615" t="str">
        <f>HYPERLINK("https%3A%2F%2Fwww.webofscience.com%2Fwos%2Fwoscc%2Ffull-record%2FWOS:A1991FB47200009","View Full Record in Web of Science")</f>
        <v>View Full Record in Web of Science</v>
      </c>
    </row>
    <row r="616" spans="1:72" x14ac:dyDescent="0.15">
      <c r="A616" t="s">
        <v>72</v>
      </c>
      <c r="B616" t="s">
        <v>6455</v>
      </c>
      <c r="C616" t="s">
        <v>74</v>
      </c>
      <c r="D616" t="s">
        <v>74</v>
      </c>
      <c r="E616" t="s">
        <v>74</v>
      </c>
      <c r="F616" t="s">
        <v>6455</v>
      </c>
      <c r="G616" t="s">
        <v>74</v>
      </c>
      <c r="H616" t="s">
        <v>74</v>
      </c>
      <c r="I616" t="s">
        <v>6456</v>
      </c>
      <c r="J616" t="s">
        <v>6457</v>
      </c>
      <c r="K616" t="s">
        <v>74</v>
      </c>
      <c r="L616" t="s">
        <v>74</v>
      </c>
      <c r="M616" t="s">
        <v>77</v>
      </c>
      <c r="N616" t="s">
        <v>78</v>
      </c>
      <c r="O616" t="s">
        <v>74</v>
      </c>
      <c r="P616" t="s">
        <v>74</v>
      </c>
      <c r="Q616" t="s">
        <v>74</v>
      </c>
      <c r="R616" t="s">
        <v>74</v>
      </c>
      <c r="S616" t="s">
        <v>74</v>
      </c>
      <c r="T616" t="s">
        <v>6458</v>
      </c>
      <c r="U616" t="s">
        <v>6459</v>
      </c>
      <c r="V616" t="s">
        <v>6460</v>
      </c>
      <c r="W616" t="s">
        <v>6461</v>
      </c>
      <c r="X616" t="s">
        <v>74</v>
      </c>
      <c r="Y616" t="s">
        <v>74</v>
      </c>
      <c r="Z616" t="s">
        <v>74</v>
      </c>
      <c r="AA616" t="s">
        <v>6462</v>
      </c>
      <c r="AB616" t="s">
        <v>6463</v>
      </c>
      <c r="AC616" t="s">
        <v>74</v>
      </c>
      <c r="AD616" t="s">
        <v>74</v>
      </c>
      <c r="AE616" t="s">
        <v>74</v>
      </c>
      <c r="AF616" t="s">
        <v>74</v>
      </c>
      <c r="AG616">
        <v>30</v>
      </c>
      <c r="AH616">
        <v>30</v>
      </c>
      <c r="AI616">
        <v>33</v>
      </c>
      <c r="AJ616">
        <v>0</v>
      </c>
      <c r="AK616">
        <v>15</v>
      </c>
      <c r="AL616" t="s">
        <v>784</v>
      </c>
      <c r="AM616" t="s">
        <v>785</v>
      </c>
      <c r="AN616" t="s">
        <v>786</v>
      </c>
      <c r="AO616" t="s">
        <v>6464</v>
      </c>
      <c r="AP616" t="s">
        <v>74</v>
      </c>
      <c r="AQ616" t="s">
        <v>74</v>
      </c>
      <c r="AR616" t="s">
        <v>6465</v>
      </c>
      <c r="AS616" t="s">
        <v>6466</v>
      </c>
      <c r="AT616" t="s">
        <v>4915</v>
      </c>
      <c r="AU616">
        <v>1991</v>
      </c>
      <c r="AV616">
        <v>10</v>
      </c>
      <c r="AW616">
        <v>1</v>
      </c>
      <c r="AX616" t="s">
        <v>74</v>
      </c>
      <c r="AY616" t="s">
        <v>74</v>
      </c>
      <c r="AZ616" t="s">
        <v>74</v>
      </c>
      <c r="BA616" t="s">
        <v>74</v>
      </c>
      <c r="BB616">
        <v>2</v>
      </c>
      <c r="BC616">
        <v>8</v>
      </c>
      <c r="BD616" t="s">
        <v>74</v>
      </c>
      <c r="BE616" t="s">
        <v>6467</v>
      </c>
      <c r="BF616" t="str">
        <f>HYPERLINK("http://dx.doi.org/10.1111/j.1600-079X.1991.tb00002.x","http://dx.doi.org/10.1111/j.1600-079X.1991.tb00002.x")</f>
        <v>http://dx.doi.org/10.1111/j.1600-079X.1991.tb00002.x</v>
      </c>
      <c r="BG616" t="s">
        <v>74</v>
      </c>
      <c r="BH616" t="s">
        <v>74</v>
      </c>
      <c r="BI616">
        <v>7</v>
      </c>
      <c r="BJ616" t="s">
        <v>6468</v>
      </c>
      <c r="BK616" t="s">
        <v>97</v>
      </c>
      <c r="BL616" t="s">
        <v>6469</v>
      </c>
      <c r="BM616" t="s">
        <v>6470</v>
      </c>
      <c r="BN616">
        <v>2056428</v>
      </c>
      <c r="BO616" t="s">
        <v>74</v>
      </c>
      <c r="BP616" t="s">
        <v>74</v>
      </c>
      <c r="BQ616" t="s">
        <v>74</v>
      </c>
      <c r="BR616" t="s">
        <v>100</v>
      </c>
      <c r="BS616" t="s">
        <v>6471</v>
      </c>
      <c r="BT616" t="str">
        <f>HYPERLINK("https%3A%2F%2Fwww.webofscience.com%2Fwos%2Fwoscc%2Ffull-record%2FWOS:A1991FK20900001","View Full Record in Web of Science")</f>
        <v>View Full Record in Web of Science</v>
      </c>
    </row>
    <row r="617" spans="1:72" x14ac:dyDescent="0.15">
      <c r="A617" t="s">
        <v>72</v>
      </c>
      <c r="B617" t="s">
        <v>6472</v>
      </c>
      <c r="C617" t="s">
        <v>74</v>
      </c>
      <c r="D617" t="s">
        <v>74</v>
      </c>
      <c r="E617" t="s">
        <v>74</v>
      </c>
      <c r="F617" t="s">
        <v>6472</v>
      </c>
      <c r="G617" t="s">
        <v>74</v>
      </c>
      <c r="H617" t="s">
        <v>74</v>
      </c>
      <c r="I617" t="s">
        <v>6473</v>
      </c>
      <c r="J617" t="s">
        <v>2773</v>
      </c>
      <c r="K617" t="s">
        <v>74</v>
      </c>
      <c r="L617" t="s">
        <v>74</v>
      </c>
      <c r="M617" t="s">
        <v>77</v>
      </c>
      <c r="N617" t="s">
        <v>78</v>
      </c>
      <c r="O617" t="s">
        <v>74</v>
      </c>
      <c r="P617" t="s">
        <v>74</v>
      </c>
      <c r="Q617" t="s">
        <v>74</v>
      </c>
      <c r="R617" t="s">
        <v>74</v>
      </c>
      <c r="S617" t="s">
        <v>74</v>
      </c>
      <c r="T617" t="s">
        <v>74</v>
      </c>
      <c r="U617" t="s">
        <v>6474</v>
      </c>
      <c r="V617" t="s">
        <v>6475</v>
      </c>
      <c r="W617" t="s">
        <v>74</v>
      </c>
      <c r="X617" t="s">
        <v>74</v>
      </c>
      <c r="Y617" t="s">
        <v>6476</v>
      </c>
      <c r="Z617" t="s">
        <v>74</v>
      </c>
      <c r="AA617" t="s">
        <v>74</v>
      </c>
      <c r="AB617" t="s">
        <v>74</v>
      </c>
      <c r="AC617" t="s">
        <v>74</v>
      </c>
      <c r="AD617" t="s">
        <v>74</v>
      </c>
      <c r="AE617" t="s">
        <v>74</v>
      </c>
      <c r="AF617" t="s">
        <v>74</v>
      </c>
      <c r="AG617">
        <v>21</v>
      </c>
      <c r="AH617">
        <v>39</v>
      </c>
      <c r="AI617">
        <v>47</v>
      </c>
      <c r="AJ617">
        <v>0</v>
      </c>
      <c r="AK617">
        <v>10</v>
      </c>
      <c r="AL617" t="s">
        <v>4417</v>
      </c>
      <c r="AM617" t="s">
        <v>249</v>
      </c>
      <c r="AN617" t="s">
        <v>4418</v>
      </c>
      <c r="AO617" t="s">
        <v>2777</v>
      </c>
      <c r="AP617" t="s">
        <v>6477</v>
      </c>
      <c r="AQ617" t="s">
        <v>74</v>
      </c>
      <c r="AR617" t="s">
        <v>2778</v>
      </c>
      <c r="AS617" t="s">
        <v>2779</v>
      </c>
      <c r="AT617" t="s">
        <v>4915</v>
      </c>
      <c r="AU617">
        <v>1991</v>
      </c>
      <c r="AV617">
        <v>13</v>
      </c>
      <c r="AW617">
        <v>1</v>
      </c>
      <c r="AX617" t="s">
        <v>74</v>
      </c>
      <c r="AY617" t="s">
        <v>74</v>
      </c>
      <c r="AZ617" t="s">
        <v>74</v>
      </c>
      <c r="BA617" t="s">
        <v>74</v>
      </c>
      <c r="BB617">
        <v>61</v>
      </c>
      <c r="BC617">
        <v>75</v>
      </c>
      <c r="BD617" t="s">
        <v>74</v>
      </c>
      <c r="BE617" t="s">
        <v>6478</v>
      </c>
      <c r="BF617" t="str">
        <f>HYPERLINK("http://dx.doi.org/10.1093/plankt/13.1.61","http://dx.doi.org/10.1093/plankt/13.1.61")</f>
        <v>http://dx.doi.org/10.1093/plankt/13.1.61</v>
      </c>
      <c r="BG617" t="s">
        <v>74</v>
      </c>
      <c r="BH617" t="s">
        <v>74</v>
      </c>
      <c r="BI617">
        <v>15</v>
      </c>
      <c r="BJ617" t="s">
        <v>416</v>
      </c>
      <c r="BK617" t="s">
        <v>97</v>
      </c>
      <c r="BL617" t="s">
        <v>416</v>
      </c>
      <c r="BM617" t="s">
        <v>6479</v>
      </c>
      <c r="BN617" t="s">
        <v>74</v>
      </c>
      <c r="BO617" t="s">
        <v>74</v>
      </c>
      <c r="BP617" t="s">
        <v>74</v>
      </c>
      <c r="BQ617" t="s">
        <v>74</v>
      </c>
      <c r="BR617" t="s">
        <v>100</v>
      </c>
      <c r="BS617" t="s">
        <v>6480</v>
      </c>
      <c r="BT617" t="str">
        <f>HYPERLINK("https%3A%2F%2Fwww.webofscience.com%2Fwos%2Fwoscc%2Ffull-record%2FWOS:A1991EV89300006","View Full Record in Web of Science")</f>
        <v>View Full Record in Web of Science</v>
      </c>
    </row>
    <row r="618" spans="1:72" x14ac:dyDescent="0.15">
      <c r="A618" t="s">
        <v>72</v>
      </c>
      <c r="B618" t="s">
        <v>6481</v>
      </c>
      <c r="C618" t="s">
        <v>74</v>
      </c>
      <c r="D618" t="s">
        <v>74</v>
      </c>
      <c r="E618" t="s">
        <v>74</v>
      </c>
      <c r="F618" t="s">
        <v>6481</v>
      </c>
      <c r="G618" t="s">
        <v>74</v>
      </c>
      <c r="H618" t="s">
        <v>74</v>
      </c>
      <c r="I618" t="s">
        <v>6482</v>
      </c>
      <c r="J618" t="s">
        <v>6483</v>
      </c>
      <c r="K618" t="s">
        <v>74</v>
      </c>
      <c r="L618" t="s">
        <v>74</v>
      </c>
      <c r="M618" t="s">
        <v>77</v>
      </c>
      <c r="N618" t="s">
        <v>78</v>
      </c>
      <c r="O618" t="s">
        <v>74</v>
      </c>
      <c r="P618" t="s">
        <v>74</v>
      </c>
      <c r="Q618" t="s">
        <v>74</v>
      </c>
      <c r="R618" t="s">
        <v>74</v>
      </c>
      <c r="S618" t="s">
        <v>74</v>
      </c>
      <c r="T618" t="s">
        <v>74</v>
      </c>
      <c r="U618" t="s">
        <v>74</v>
      </c>
      <c r="V618" t="s">
        <v>6484</v>
      </c>
      <c r="W618" t="s">
        <v>74</v>
      </c>
      <c r="X618" t="s">
        <v>74</v>
      </c>
      <c r="Y618" t="s">
        <v>6485</v>
      </c>
      <c r="Z618" t="s">
        <v>74</v>
      </c>
      <c r="AA618" t="s">
        <v>74</v>
      </c>
      <c r="AB618" t="s">
        <v>74</v>
      </c>
      <c r="AC618" t="s">
        <v>74</v>
      </c>
      <c r="AD618" t="s">
        <v>74</v>
      </c>
      <c r="AE618" t="s">
        <v>74</v>
      </c>
      <c r="AF618" t="s">
        <v>74</v>
      </c>
      <c r="AG618">
        <v>0</v>
      </c>
      <c r="AH618">
        <v>44</v>
      </c>
      <c r="AI618">
        <v>46</v>
      </c>
      <c r="AJ618">
        <v>0</v>
      </c>
      <c r="AK618">
        <v>4</v>
      </c>
      <c r="AL618" t="s">
        <v>461</v>
      </c>
      <c r="AM618" t="s">
        <v>249</v>
      </c>
      <c r="AN618" t="s">
        <v>462</v>
      </c>
      <c r="AO618" t="s">
        <v>6486</v>
      </c>
      <c r="AP618" t="s">
        <v>74</v>
      </c>
      <c r="AQ618" t="s">
        <v>74</v>
      </c>
      <c r="AR618" t="s">
        <v>6487</v>
      </c>
      <c r="AS618" t="s">
        <v>6488</v>
      </c>
      <c r="AT618" t="s">
        <v>74</v>
      </c>
      <c r="AU618">
        <v>1991</v>
      </c>
      <c r="AV618">
        <v>4</v>
      </c>
      <c r="AW618" t="s">
        <v>415</v>
      </c>
      <c r="AX618" t="s">
        <v>74</v>
      </c>
      <c r="AY618" t="s">
        <v>74</v>
      </c>
      <c r="AZ618" t="s">
        <v>74</v>
      </c>
      <c r="BA618" t="s">
        <v>74</v>
      </c>
      <c r="BB618">
        <v>99</v>
      </c>
      <c r="BC618">
        <v>117</v>
      </c>
      <c r="BD618" t="s">
        <v>74</v>
      </c>
      <c r="BE618" t="s">
        <v>6489</v>
      </c>
      <c r="BF618" t="str">
        <f>HYPERLINK("http://dx.doi.org/10.1016/0895-9811(91)90021-C","http://dx.doi.org/10.1016/0895-9811(91)90021-C")</f>
        <v>http://dx.doi.org/10.1016/0895-9811(91)90021-C</v>
      </c>
      <c r="BG618" t="s">
        <v>74</v>
      </c>
      <c r="BH618" t="s">
        <v>74</v>
      </c>
      <c r="BI618">
        <v>19</v>
      </c>
      <c r="BJ618" t="s">
        <v>380</v>
      </c>
      <c r="BK618" t="s">
        <v>97</v>
      </c>
      <c r="BL618" t="s">
        <v>381</v>
      </c>
      <c r="BM618" t="s">
        <v>6490</v>
      </c>
      <c r="BN618" t="s">
        <v>74</v>
      </c>
      <c r="BO618" t="s">
        <v>74</v>
      </c>
      <c r="BP618" t="s">
        <v>74</v>
      </c>
      <c r="BQ618" t="s">
        <v>74</v>
      </c>
      <c r="BR618" t="s">
        <v>100</v>
      </c>
      <c r="BS618" t="s">
        <v>6491</v>
      </c>
      <c r="BT618" t="str">
        <f>HYPERLINK("https%3A%2F%2Fwww.webofscience.com%2Fwos%2Fwoscc%2Ffull-record%2FWOS:A1991GE24800008","View Full Record in Web of Science")</f>
        <v>View Full Record in Web of Science</v>
      </c>
    </row>
    <row r="619" spans="1:72" x14ac:dyDescent="0.15">
      <c r="A619" t="s">
        <v>72</v>
      </c>
      <c r="B619" t="s">
        <v>6492</v>
      </c>
      <c r="C619" t="s">
        <v>74</v>
      </c>
      <c r="D619" t="s">
        <v>74</v>
      </c>
      <c r="E619" t="s">
        <v>74</v>
      </c>
      <c r="F619" t="s">
        <v>6492</v>
      </c>
      <c r="G619" t="s">
        <v>74</v>
      </c>
      <c r="H619" t="s">
        <v>74</v>
      </c>
      <c r="I619" t="s">
        <v>6493</v>
      </c>
      <c r="J619" t="s">
        <v>4194</v>
      </c>
      <c r="K619" t="s">
        <v>74</v>
      </c>
      <c r="L619" t="s">
        <v>74</v>
      </c>
      <c r="M619" t="s">
        <v>77</v>
      </c>
      <c r="N619" t="s">
        <v>78</v>
      </c>
      <c r="O619" t="s">
        <v>74</v>
      </c>
      <c r="P619" t="s">
        <v>74</v>
      </c>
      <c r="Q619" t="s">
        <v>74</v>
      </c>
      <c r="R619" t="s">
        <v>74</v>
      </c>
      <c r="S619" t="s">
        <v>74</v>
      </c>
      <c r="T619" t="s">
        <v>74</v>
      </c>
      <c r="U619" t="s">
        <v>6494</v>
      </c>
      <c r="V619" t="s">
        <v>6495</v>
      </c>
      <c r="W619" t="s">
        <v>74</v>
      </c>
      <c r="X619" t="s">
        <v>74</v>
      </c>
      <c r="Y619" t="s">
        <v>6496</v>
      </c>
      <c r="Z619" t="s">
        <v>74</v>
      </c>
      <c r="AA619" t="s">
        <v>6497</v>
      </c>
      <c r="AB619" t="s">
        <v>74</v>
      </c>
      <c r="AC619" t="s">
        <v>74</v>
      </c>
      <c r="AD619" t="s">
        <v>74</v>
      </c>
      <c r="AE619" t="s">
        <v>74</v>
      </c>
      <c r="AF619" t="s">
        <v>74</v>
      </c>
      <c r="AG619">
        <v>13</v>
      </c>
      <c r="AH619">
        <v>2</v>
      </c>
      <c r="AI619">
        <v>2</v>
      </c>
      <c r="AJ619">
        <v>0</v>
      </c>
      <c r="AK619">
        <v>3</v>
      </c>
      <c r="AL619" t="s">
        <v>568</v>
      </c>
      <c r="AM619" t="s">
        <v>569</v>
      </c>
      <c r="AN619" t="s">
        <v>570</v>
      </c>
      <c r="AO619" t="s">
        <v>4198</v>
      </c>
      <c r="AP619" t="s">
        <v>74</v>
      </c>
      <c r="AQ619" t="s">
        <v>74</v>
      </c>
      <c r="AR619" t="s">
        <v>4199</v>
      </c>
      <c r="AS619" t="s">
        <v>4200</v>
      </c>
      <c r="AT619" t="s">
        <v>6338</v>
      </c>
      <c r="AU619">
        <v>1991</v>
      </c>
      <c r="AV619">
        <v>48</v>
      </c>
      <c r="AW619">
        <v>1</v>
      </c>
      <c r="AX619" t="s">
        <v>74</v>
      </c>
      <c r="AY619" t="s">
        <v>74</v>
      </c>
      <c r="AZ619" t="s">
        <v>74</v>
      </c>
      <c r="BA619" t="s">
        <v>74</v>
      </c>
      <c r="BB619">
        <v>19</v>
      </c>
      <c r="BC619">
        <v>39</v>
      </c>
      <c r="BD619" t="s">
        <v>74</v>
      </c>
      <c r="BE619" t="s">
        <v>6498</v>
      </c>
      <c r="BF619" t="str">
        <f>HYPERLINK("http://dx.doi.org/10.1175/1520-0469(1991)048&lt;0019:TVBOTH&gt;2.0.CO;2","http://dx.doi.org/10.1175/1520-0469(1991)048&lt;0019:TVBOTH&gt;2.0.CO;2")</f>
        <v>http://dx.doi.org/10.1175/1520-0469(1991)048&lt;0019:TVBOTH&gt;2.0.CO;2</v>
      </c>
      <c r="BG619" t="s">
        <v>74</v>
      </c>
      <c r="BH619" t="s">
        <v>74</v>
      </c>
      <c r="BI619">
        <v>21</v>
      </c>
      <c r="BJ619" t="s">
        <v>96</v>
      </c>
      <c r="BK619" t="s">
        <v>97</v>
      </c>
      <c r="BL619" t="s">
        <v>96</v>
      </c>
      <c r="BM619" t="s">
        <v>6499</v>
      </c>
      <c r="BN619" t="s">
        <v>74</v>
      </c>
      <c r="BO619" t="s">
        <v>453</v>
      </c>
      <c r="BP619" t="s">
        <v>74</v>
      </c>
      <c r="BQ619" t="s">
        <v>74</v>
      </c>
      <c r="BR619" t="s">
        <v>100</v>
      </c>
      <c r="BS619" t="s">
        <v>6500</v>
      </c>
      <c r="BT619" t="str">
        <f>HYPERLINK("https%3A%2F%2Fwww.webofscience.com%2Fwos%2Fwoscc%2Ffull-record%2FWOS:A1991EY01300002","View Full Record in Web of Science")</f>
        <v>View Full Record in Web of Science</v>
      </c>
    </row>
    <row r="620" spans="1:72" x14ac:dyDescent="0.15">
      <c r="A620" t="s">
        <v>72</v>
      </c>
      <c r="B620" t="s">
        <v>6501</v>
      </c>
      <c r="C620" t="s">
        <v>74</v>
      </c>
      <c r="D620" t="s">
        <v>74</v>
      </c>
      <c r="E620" t="s">
        <v>74</v>
      </c>
      <c r="F620" t="s">
        <v>6501</v>
      </c>
      <c r="G620" t="s">
        <v>74</v>
      </c>
      <c r="H620" t="s">
        <v>74</v>
      </c>
      <c r="I620" t="s">
        <v>6502</v>
      </c>
      <c r="J620" t="s">
        <v>6503</v>
      </c>
      <c r="K620" t="s">
        <v>74</v>
      </c>
      <c r="L620" t="s">
        <v>74</v>
      </c>
      <c r="M620" t="s">
        <v>77</v>
      </c>
      <c r="N620" t="s">
        <v>78</v>
      </c>
      <c r="O620" t="s">
        <v>74</v>
      </c>
      <c r="P620" t="s">
        <v>74</v>
      </c>
      <c r="Q620" t="s">
        <v>74</v>
      </c>
      <c r="R620" t="s">
        <v>74</v>
      </c>
      <c r="S620" t="s">
        <v>74</v>
      </c>
      <c r="T620" t="s">
        <v>74</v>
      </c>
      <c r="U620" t="s">
        <v>74</v>
      </c>
      <c r="V620" t="s">
        <v>6504</v>
      </c>
      <c r="W620" t="s">
        <v>6505</v>
      </c>
      <c r="X620" t="s">
        <v>6506</v>
      </c>
      <c r="Y620" t="s">
        <v>6507</v>
      </c>
      <c r="Z620" t="s">
        <v>74</v>
      </c>
      <c r="AA620" t="s">
        <v>6508</v>
      </c>
      <c r="AB620" t="s">
        <v>6509</v>
      </c>
      <c r="AC620" t="s">
        <v>74</v>
      </c>
      <c r="AD620" t="s">
        <v>74</v>
      </c>
      <c r="AE620" t="s">
        <v>74</v>
      </c>
      <c r="AF620" t="s">
        <v>74</v>
      </c>
      <c r="AG620">
        <v>0</v>
      </c>
      <c r="AH620">
        <v>20</v>
      </c>
      <c r="AI620">
        <v>20</v>
      </c>
      <c r="AJ620">
        <v>0</v>
      </c>
      <c r="AK620">
        <v>14</v>
      </c>
      <c r="AL620" t="s">
        <v>6510</v>
      </c>
      <c r="AM620" t="s">
        <v>2427</v>
      </c>
      <c r="AN620" t="s">
        <v>6511</v>
      </c>
      <c r="AO620" t="s">
        <v>6512</v>
      </c>
      <c r="AP620" t="s">
        <v>6513</v>
      </c>
      <c r="AQ620" t="s">
        <v>74</v>
      </c>
      <c r="AR620" t="s">
        <v>6514</v>
      </c>
      <c r="AS620" t="s">
        <v>6515</v>
      </c>
      <c r="AT620" t="s">
        <v>4915</v>
      </c>
      <c r="AU620">
        <v>1991</v>
      </c>
      <c r="AV620">
        <v>69</v>
      </c>
      <c r="AW620">
        <v>1</v>
      </c>
      <c r="AX620" t="s">
        <v>74</v>
      </c>
      <c r="AY620" t="s">
        <v>74</v>
      </c>
      <c r="AZ620" t="s">
        <v>74</v>
      </c>
      <c r="BA620" t="s">
        <v>74</v>
      </c>
      <c r="BB620">
        <v>1</v>
      </c>
      <c r="BC620">
        <v>14</v>
      </c>
      <c r="BD620" t="s">
        <v>74</v>
      </c>
      <c r="BE620" t="s">
        <v>74</v>
      </c>
      <c r="BF620" t="s">
        <v>74</v>
      </c>
      <c r="BG620" t="s">
        <v>74</v>
      </c>
      <c r="BH620" t="s">
        <v>74</v>
      </c>
      <c r="BI620">
        <v>14</v>
      </c>
      <c r="BJ620" t="s">
        <v>96</v>
      </c>
      <c r="BK620" t="s">
        <v>97</v>
      </c>
      <c r="BL620" t="s">
        <v>96</v>
      </c>
      <c r="BM620" t="s">
        <v>6516</v>
      </c>
      <c r="BN620" t="s">
        <v>74</v>
      </c>
      <c r="BO620" t="s">
        <v>74</v>
      </c>
      <c r="BP620" t="s">
        <v>74</v>
      </c>
      <c r="BQ620" t="s">
        <v>74</v>
      </c>
      <c r="BR620" t="s">
        <v>100</v>
      </c>
      <c r="BS620" t="s">
        <v>6517</v>
      </c>
      <c r="BT620" t="str">
        <f>HYPERLINK("https%3A%2F%2Fwww.webofscience.com%2Fwos%2Fwoscc%2Ffull-record%2FWOS:A1991FE97400001","View Full Record in Web of Science")</f>
        <v>View Full Record in Web of Science</v>
      </c>
    </row>
    <row r="621" spans="1:72" x14ac:dyDescent="0.15">
      <c r="A621" t="s">
        <v>72</v>
      </c>
      <c r="B621" t="s">
        <v>6294</v>
      </c>
      <c r="C621" t="s">
        <v>74</v>
      </c>
      <c r="D621" t="s">
        <v>74</v>
      </c>
      <c r="E621" t="s">
        <v>74</v>
      </c>
      <c r="F621" t="s">
        <v>6294</v>
      </c>
      <c r="G621" t="s">
        <v>74</v>
      </c>
      <c r="H621" t="s">
        <v>74</v>
      </c>
      <c r="I621" t="s">
        <v>6518</v>
      </c>
      <c r="J621" t="s">
        <v>6503</v>
      </c>
      <c r="K621" t="s">
        <v>74</v>
      </c>
      <c r="L621" t="s">
        <v>74</v>
      </c>
      <c r="M621" t="s">
        <v>77</v>
      </c>
      <c r="N621" t="s">
        <v>78</v>
      </c>
      <c r="O621" t="s">
        <v>74</v>
      </c>
      <c r="P621" t="s">
        <v>74</v>
      </c>
      <c r="Q621" t="s">
        <v>74</v>
      </c>
      <c r="R621" t="s">
        <v>74</v>
      </c>
      <c r="S621" t="s">
        <v>74</v>
      </c>
      <c r="T621" t="s">
        <v>74</v>
      </c>
      <c r="U621" t="s">
        <v>74</v>
      </c>
      <c r="V621" t="s">
        <v>6519</v>
      </c>
      <c r="W621" t="s">
        <v>74</v>
      </c>
      <c r="X621" t="s">
        <v>74</v>
      </c>
      <c r="Y621" t="s">
        <v>6520</v>
      </c>
      <c r="Z621" t="s">
        <v>74</v>
      </c>
      <c r="AA621" t="s">
        <v>74</v>
      </c>
      <c r="AB621" t="s">
        <v>74</v>
      </c>
      <c r="AC621" t="s">
        <v>74</v>
      </c>
      <c r="AD621" t="s">
        <v>74</v>
      </c>
      <c r="AE621" t="s">
        <v>74</v>
      </c>
      <c r="AF621" t="s">
        <v>74</v>
      </c>
      <c r="AG621">
        <v>0</v>
      </c>
      <c r="AH621">
        <v>4</v>
      </c>
      <c r="AI621">
        <v>4</v>
      </c>
      <c r="AJ621">
        <v>0</v>
      </c>
      <c r="AK621">
        <v>1</v>
      </c>
      <c r="AL621" t="s">
        <v>6510</v>
      </c>
      <c r="AM621" t="s">
        <v>2427</v>
      </c>
      <c r="AN621" t="s">
        <v>6511</v>
      </c>
      <c r="AO621" t="s">
        <v>6512</v>
      </c>
      <c r="AP621" t="s">
        <v>6513</v>
      </c>
      <c r="AQ621" t="s">
        <v>74</v>
      </c>
      <c r="AR621" t="s">
        <v>6514</v>
      </c>
      <c r="AS621" t="s">
        <v>6515</v>
      </c>
      <c r="AT621" t="s">
        <v>4915</v>
      </c>
      <c r="AU621">
        <v>1991</v>
      </c>
      <c r="AV621">
        <v>69</v>
      </c>
      <c r="AW621">
        <v>1</v>
      </c>
      <c r="AX621" t="s">
        <v>74</v>
      </c>
      <c r="AY621" t="s">
        <v>74</v>
      </c>
      <c r="AZ621" t="s">
        <v>74</v>
      </c>
      <c r="BA621" t="s">
        <v>74</v>
      </c>
      <c r="BB621">
        <v>71</v>
      </c>
      <c r="BC621">
        <v>81</v>
      </c>
      <c r="BD621" t="s">
        <v>74</v>
      </c>
      <c r="BE621" t="s">
        <v>6521</v>
      </c>
      <c r="BF621" t="str">
        <f>HYPERLINK("http://dx.doi.org/10.2151/jmsj1965.69.1_71","http://dx.doi.org/10.2151/jmsj1965.69.1_71")</f>
        <v>http://dx.doi.org/10.2151/jmsj1965.69.1_71</v>
      </c>
      <c r="BG621" t="s">
        <v>74</v>
      </c>
      <c r="BH621" t="s">
        <v>74</v>
      </c>
      <c r="BI621">
        <v>11</v>
      </c>
      <c r="BJ621" t="s">
        <v>96</v>
      </c>
      <c r="BK621" t="s">
        <v>97</v>
      </c>
      <c r="BL621" t="s">
        <v>96</v>
      </c>
      <c r="BM621" t="s">
        <v>6516</v>
      </c>
      <c r="BN621" t="s">
        <v>74</v>
      </c>
      <c r="BO621" t="s">
        <v>147</v>
      </c>
      <c r="BP621" t="s">
        <v>74</v>
      </c>
      <c r="BQ621" t="s">
        <v>74</v>
      </c>
      <c r="BR621" t="s">
        <v>100</v>
      </c>
      <c r="BS621" t="s">
        <v>6522</v>
      </c>
      <c r="BT621" t="str">
        <f>HYPERLINK("https%3A%2F%2Fwww.webofscience.com%2Fwos%2Fwoscc%2Ffull-record%2FWOS:A1991FE97400005","View Full Record in Web of Science")</f>
        <v>View Full Record in Web of Science</v>
      </c>
    </row>
    <row r="622" spans="1:72" x14ac:dyDescent="0.15">
      <c r="A622" t="s">
        <v>72</v>
      </c>
      <c r="B622" t="s">
        <v>6523</v>
      </c>
      <c r="C622" t="s">
        <v>74</v>
      </c>
      <c r="D622" t="s">
        <v>74</v>
      </c>
      <c r="E622" t="s">
        <v>74</v>
      </c>
      <c r="F622" t="s">
        <v>6523</v>
      </c>
      <c r="G622" t="s">
        <v>74</v>
      </c>
      <c r="H622" t="s">
        <v>74</v>
      </c>
      <c r="I622" t="s">
        <v>6524</v>
      </c>
      <c r="J622" t="s">
        <v>6525</v>
      </c>
      <c r="K622" t="s">
        <v>74</v>
      </c>
      <c r="L622" t="s">
        <v>74</v>
      </c>
      <c r="M622" t="s">
        <v>77</v>
      </c>
      <c r="N622" t="s">
        <v>78</v>
      </c>
      <c r="O622" t="s">
        <v>74</v>
      </c>
      <c r="P622" t="s">
        <v>74</v>
      </c>
      <c r="Q622" t="s">
        <v>74</v>
      </c>
      <c r="R622" t="s">
        <v>74</v>
      </c>
      <c r="S622" t="s">
        <v>74</v>
      </c>
      <c r="T622" t="s">
        <v>74</v>
      </c>
      <c r="U622" t="s">
        <v>6526</v>
      </c>
      <c r="V622" t="s">
        <v>74</v>
      </c>
      <c r="W622" t="s">
        <v>6527</v>
      </c>
      <c r="X622" t="s">
        <v>6528</v>
      </c>
      <c r="Y622" t="s">
        <v>6529</v>
      </c>
      <c r="Z622" t="s">
        <v>74</v>
      </c>
      <c r="AA622" t="s">
        <v>74</v>
      </c>
      <c r="AB622" t="s">
        <v>74</v>
      </c>
      <c r="AC622" t="s">
        <v>74</v>
      </c>
      <c r="AD622" t="s">
        <v>74</v>
      </c>
      <c r="AE622" t="s">
        <v>74</v>
      </c>
      <c r="AF622" t="s">
        <v>74</v>
      </c>
      <c r="AG622">
        <v>41</v>
      </c>
      <c r="AH622">
        <v>28</v>
      </c>
      <c r="AI622">
        <v>28</v>
      </c>
      <c r="AJ622">
        <v>0</v>
      </c>
      <c r="AK622">
        <v>2</v>
      </c>
      <c r="AL622" t="s">
        <v>583</v>
      </c>
      <c r="AM622" t="s">
        <v>111</v>
      </c>
      <c r="AN622" t="s">
        <v>584</v>
      </c>
      <c r="AO622" t="s">
        <v>6530</v>
      </c>
      <c r="AP622" t="s">
        <v>74</v>
      </c>
      <c r="AQ622" t="s">
        <v>74</v>
      </c>
      <c r="AR622" t="s">
        <v>6525</v>
      </c>
      <c r="AS622" t="s">
        <v>6531</v>
      </c>
      <c r="AT622" t="s">
        <v>74</v>
      </c>
      <c r="AU622">
        <v>1991</v>
      </c>
      <c r="AV622">
        <v>23</v>
      </c>
      <c r="AW622" t="s">
        <v>74</v>
      </c>
      <c r="AX622">
        <v>3</v>
      </c>
      <c r="AY622" t="s">
        <v>74</v>
      </c>
      <c r="AZ622" t="s">
        <v>74</v>
      </c>
      <c r="BA622" t="s">
        <v>74</v>
      </c>
      <c r="BB622">
        <v>253</v>
      </c>
      <c r="BC622">
        <v>265</v>
      </c>
      <c r="BD622" t="s">
        <v>74</v>
      </c>
      <c r="BE622" t="s">
        <v>6532</v>
      </c>
      <c r="BF622" t="str">
        <f>HYPERLINK("http://dx.doi.org/10.1017/S0024282991000415","http://dx.doi.org/10.1017/S0024282991000415")</f>
        <v>http://dx.doi.org/10.1017/S0024282991000415</v>
      </c>
      <c r="BG622" t="s">
        <v>74</v>
      </c>
      <c r="BH622" t="s">
        <v>74</v>
      </c>
      <c r="BI622">
        <v>13</v>
      </c>
      <c r="BJ622" t="s">
        <v>6533</v>
      </c>
      <c r="BK622" t="s">
        <v>97</v>
      </c>
      <c r="BL622" t="s">
        <v>6533</v>
      </c>
      <c r="BM622" t="s">
        <v>6534</v>
      </c>
      <c r="BN622" t="s">
        <v>74</v>
      </c>
      <c r="BO622" t="s">
        <v>74</v>
      </c>
      <c r="BP622" t="s">
        <v>74</v>
      </c>
      <c r="BQ622" t="s">
        <v>74</v>
      </c>
      <c r="BR622" t="s">
        <v>100</v>
      </c>
      <c r="BS622" t="s">
        <v>6535</v>
      </c>
      <c r="BT622" t="str">
        <f>HYPERLINK("https%3A%2F%2Fwww.webofscience.com%2Fwos%2Fwoscc%2Ffull-record%2FWOS:A1991GC40100005","View Full Record in Web of Science")</f>
        <v>View Full Record in Web of Science</v>
      </c>
    </row>
    <row r="623" spans="1:72" x14ac:dyDescent="0.15">
      <c r="A623" t="s">
        <v>72</v>
      </c>
      <c r="B623" t="s">
        <v>2457</v>
      </c>
      <c r="C623" t="s">
        <v>74</v>
      </c>
      <c r="D623" t="s">
        <v>74</v>
      </c>
      <c r="E623" t="s">
        <v>74</v>
      </c>
      <c r="F623" t="s">
        <v>2457</v>
      </c>
      <c r="G623" t="s">
        <v>74</v>
      </c>
      <c r="H623" t="s">
        <v>74</v>
      </c>
      <c r="I623" t="s">
        <v>6536</v>
      </c>
      <c r="J623" t="s">
        <v>6537</v>
      </c>
      <c r="K623" t="s">
        <v>74</v>
      </c>
      <c r="L623" t="s">
        <v>74</v>
      </c>
      <c r="M623" t="s">
        <v>77</v>
      </c>
      <c r="N623" t="s">
        <v>78</v>
      </c>
      <c r="O623" t="s">
        <v>74</v>
      </c>
      <c r="P623" t="s">
        <v>74</v>
      </c>
      <c r="Q623" t="s">
        <v>74</v>
      </c>
      <c r="R623" t="s">
        <v>74</v>
      </c>
      <c r="S623" t="s">
        <v>74</v>
      </c>
      <c r="T623" t="s">
        <v>74</v>
      </c>
      <c r="U623" t="s">
        <v>6538</v>
      </c>
      <c r="V623" t="s">
        <v>6539</v>
      </c>
      <c r="W623" t="s">
        <v>74</v>
      </c>
      <c r="X623" t="s">
        <v>74</v>
      </c>
      <c r="Y623" t="s">
        <v>6540</v>
      </c>
      <c r="Z623" t="s">
        <v>74</v>
      </c>
      <c r="AA623" t="s">
        <v>74</v>
      </c>
      <c r="AB623" t="s">
        <v>2462</v>
      </c>
      <c r="AC623" t="s">
        <v>74</v>
      </c>
      <c r="AD623" t="s">
        <v>74</v>
      </c>
      <c r="AE623" t="s">
        <v>74</v>
      </c>
      <c r="AF623" t="s">
        <v>74</v>
      </c>
      <c r="AG623">
        <v>51</v>
      </c>
      <c r="AH623">
        <v>12</v>
      </c>
      <c r="AI623">
        <v>12</v>
      </c>
      <c r="AJ623">
        <v>0</v>
      </c>
      <c r="AK623">
        <v>3</v>
      </c>
      <c r="AL623" t="s">
        <v>214</v>
      </c>
      <c r="AM623" t="s">
        <v>215</v>
      </c>
      <c r="AN623" t="s">
        <v>216</v>
      </c>
      <c r="AO623" t="s">
        <v>6541</v>
      </c>
      <c r="AP623" t="s">
        <v>74</v>
      </c>
      <c r="AQ623" t="s">
        <v>74</v>
      </c>
      <c r="AR623" t="s">
        <v>6542</v>
      </c>
      <c r="AS623" t="s">
        <v>6543</v>
      </c>
      <c r="AT623" t="s">
        <v>74</v>
      </c>
      <c r="AU623">
        <v>1991</v>
      </c>
      <c r="AV623">
        <v>111</v>
      </c>
      <c r="AW623">
        <v>2</v>
      </c>
      <c r="AX623" t="s">
        <v>74</v>
      </c>
      <c r="AY623" t="s">
        <v>74</v>
      </c>
      <c r="AZ623" t="s">
        <v>74</v>
      </c>
      <c r="BA623" t="s">
        <v>74</v>
      </c>
      <c r="BB623">
        <v>281</v>
      </c>
      <c r="BC623">
        <v>286</v>
      </c>
      <c r="BD623" t="s">
        <v>74</v>
      </c>
      <c r="BE623" t="s">
        <v>6544</v>
      </c>
      <c r="BF623" t="str">
        <f>HYPERLINK("http://dx.doi.org/10.1007/BF01319710","http://dx.doi.org/10.1007/BF01319710")</f>
        <v>http://dx.doi.org/10.1007/BF01319710</v>
      </c>
      <c r="BG623" t="s">
        <v>74</v>
      </c>
      <c r="BH623" t="s">
        <v>74</v>
      </c>
      <c r="BI623">
        <v>6</v>
      </c>
      <c r="BJ623" t="s">
        <v>1897</v>
      </c>
      <c r="BK623" t="s">
        <v>97</v>
      </c>
      <c r="BL623" t="s">
        <v>1897</v>
      </c>
      <c r="BM623" t="s">
        <v>6545</v>
      </c>
      <c r="BN623" t="s">
        <v>74</v>
      </c>
      <c r="BO623" t="s">
        <v>74</v>
      </c>
      <c r="BP623" t="s">
        <v>74</v>
      </c>
      <c r="BQ623" t="s">
        <v>74</v>
      </c>
      <c r="BR623" t="s">
        <v>100</v>
      </c>
      <c r="BS623" t="s">
        <v>6546</v>
      </c>
      <c r="BT623" t="str">
        <f>HYPERLINK("https%3A%2F%2Fwww.webofscience.com%2Fwos%2Fwoscc%2Ffull-record%2FWOS:A1991GT12800012","View Full Record in Web of Science")</f>
        <v>View Full Record in Web of Science</v>
      </c>
    </row>
    <row r="624" spans="1:72" x14ac:dyDescent="0.15">
      <c r="A624" t="s">
        <v>72</v>
      </c>
      <c r="B624" t="s">
        <v>6547</v>
      </c>
      <c r="C624" t="s">
        <v>74</v>
      </c>
      <c r="D624" t="s">
        <v>74</v>
      </c>
      <c r="E624" t="s">
        <v>74</v>
      </c>
      <c r="F624" t="s">
        <v>6547</v>
      </c>
      <c r="G624" t="s">
        <v>74</v>
      </c>
      <c r="H624" t="s">
        <v>74</v>
      </c>
      <c r="I624" t="s">
        <v>6548</v>
      </c>
      <c r="J624" t="s">
        <v>6537</v>
      </c>
      <c r="K624" t="s">
        <v>74</v>
      </c>
      <c r="L624" t="s">
        <v>74</v>
      </c>
      <c r="M624" t="s">
        <v>77</v>
      </c>
      <c r="N624" t="s">
        <v>78</v>
      </c>
      <c r="O624" t="s">
        <v>74</v>
      </c>
      <c r="P624" t="s">
        <v>74</v>
      </c>
      <c r="Q624" t="s">
        <v>74</v>
      </c>
      <c r="R624" t="s">
        <v>74</v>
      </c>
      <c r="S624" t="s">
        <v>74</v>
      </c>
      <c r="T624" t="s">
        <v>74</v>
      </c>
      <c r="U624" t="s">
        <v>6549</v>
      </c>
      <c r="V624" t="s">
        <v>6550</v>
      </c>
      <c r="W624" t="s">
        <v>74</v>
      </c>
      <c r="X624" t="s">
        <v>74</v>
      </c>
      <c r="Y624" t="s">
        <v>6551</v>
      </c>
      <c r="Z624" t="s">
        <v>74</v>
      </c>
      <c r="AA624" t="s">
        <v>74</v>
      </c>
      <c r="AB624" t="s">
        <v>74</v>
      </c>
      <c r="AC624" t="s">
        <v>74</v>
      </c>
      <c r="AD624" t="s">
        <v>74</v>
      </c>
      <c r="AE624" t="s">
        <v>74</v>
      </c>
      <c r="AF624" t="s">
        <v>74</v>
      </c>
      <c r="AG624">
        <v>74</v>
      </c>
      <c r="AH624">
        <v>29</v>
      </c>
      <c r="AI624">
        <v>36</v>
      </c>
      <c r="AJ624">
        <v>0</v>
      </c>
      <c r="AK624">
        <v>0</v>
      </c>
      <c r="AL624" t="s">
        <v>214</v>
      </c>
      <c r="AM624" t="s">
        <v>215</v>
      </c>
      <c r="AN624" t="s">
        <v>216</v>
      </c>
      <c r="AO624" t="s">
        <v>6541</v>
      </c>
      <c r="AP624" t="s">
        <v>74</v>
      </c>
      <c r="AQ624" t="s">
        <v>74</v>
      </c>
      <c r="AR624" t="s">
        <v>6542</v>
      </c>
      <c r="AS624" t="s">
        <v>6543</v>
      </c>
      <c r="AT624" t="s">
        <v>74</v>
      </c>
      <c r="AU624">
        <v>1991</v>
      </c>
      <c r="AV624">
        <v>109</v>
      </c>
      <c r="AW624">
        <v>1</v>
      </c>
      <c r="AX624" t="s">
        <v>74</v>
      </c>
      <c r="AY624" t="s">
        <v>74</v>
      </c>
      <c r="AZ624" t="s">
        <v>74</v>
      </c>
      <c r="BA624" t="s">
        <v>74</v>
      </c>
      <c r="BB624">
        <v>1</v>
      </c>
      <c r="BC624">
        <v>11</v>
      </c>
      <c r="BD624" t="s">
        <v>74</v>
      </c>
      <c r="BE624" t="s">
        <v>6552</v>
      </c>
      <c r="BF624" t="str">
        <f>HYPERLINK("http://dx.doi.org/10.1007/BF01320225","http://dx.doi.org/10.1007/BF01320225")</f>
        <v>http://dx.doi.org/10.1007/BF01320225</v>
      </c>
      <c r="BG624" t="s">
        <v>74</v>
      </c>
      <c r="BH624" t="s">
        <v>74</v>
      </c>
      <c r="BI624">
        <v>11</v>
      </c>
      <c r="BJ624" t="s">
        <v>1897</v>
      </c>
      <c r="BK624" t="s">
        <v>97</v>
      </c>
      <c r="BL624" t="s">
        <v>1897</v>
      </c>
      <c r="BM624" t="s">
        <v>6553</v>
      </c>
      <c r="BN624" t="s">
        <v>74</v>
      </c>
      <c r="BO624" t="s">
        <v>74</v>
      </c>
      <c r="BP624" t="s">
        <v>74</v>
      </c>
      <c r="BQ624" t="s">
        <v>74</v>
      </c>
      <c r="BR624" t="s">
        <v>100</v>
      </c>
      <c r="BS624" t="s">
        <v>6554</v>
      </c>
      <c r="BT624" t="str">
        <f>HYPERLINK("https%3A%2F%2Fwww.webofscience.com%2Fwos%2Fwoscc%2Ffull-record%2FWOS:A1991FM85100001","View Full Record in Web of Science")</f>
        <v>View Full Record in Web of Science</v>
      </c>
    </row>
    <row r="625" spans="1:72" x14ac:dyDescent="0.15">
      <c r="A625" t="s">
        <v>72</v>
      </c>
      <c r="B625" t="s">
        <v>6555</v>
      </c>
      <c r="C625" t="s">
        <v>74</v>
      </c>
      <c r="D625" t="s">
        <v>74</v>
      </c>
      <c r="E625" t="s">
        <v>74</v>
      </c>
      <c r="F625" t="s">
        <v>6555</v>
      </c>
      <c r="G625" t="s">
        <v>74</v>
      </c>
      <c r="H625" t="s">
        <v>74</v>
      </c>
      <c r="I625" t="s">
        <v>6556</v>
      </c>
      <c r="J625" t="s">
        <v>6537</v>
      </c>
      <c r="K625" t="s">
        <v>74</v>
      </c>
      <c r="L625" t="s">
        <v>74</v>
      </c>
      <c r="M625" t="s">
        <v>77</v>
      </c>
      <c r="N625" t="s">
        <v>78</v>
      </c>
      <c r="O625" t="s">
        <v>74</v>
      </c>
      <c r="P625" t="s">
        <v>74</v>
      </c>
      <c r="Q625" t="s">
        <v>74</v>
      </c>
      <c r="R625" t="s">
        <v>74</v>
      </c>
      <c r="S625" t="s">
        <v>74</v>
      </c>
      <c r="T625" t="s">
        <v>74</v>
      </c>
      <c r="U625" t="s">
        <v>6557</v>
      </c>
      <c r="V625" t="s">
        <v>6558</v>
      </c>
      <c r="W625" t="s">
        <v>74</v>
      </c>
      <c r="X625" t="s">
        <v>74</v>
      </c>
      <c r="Y625" t="s">
        <v>6559</v>
      </c>
      <c r="Z625" t="s">
        <v>74</v>
      </c>
      <c r="AA625" t="s">
        <v>6560</v>
      </c>
      <c r="AB625" t="s">
        <v>74</v>
      </c>
      <c r="AC625" t="s">
        <v>74</v>
      </c>
      <c r="AD625" t="s">
        <v>74</v>
      </c>
      <c r="AE625" t="s">
        <v>74</v>
      </c>
      <c r="AF625" t="s">
        <v>74</v>
      </c>
      <c r="AG625">
        <v>45</v>
      </c>
      <c r="AH625">
        <v>112</v>
      </c>
      <c r="AI625">
        <v>115</v>
      </c>
      <c r="AJ625">
        <v>0</v>
      </c>
      <c r="AK625">
        <v>13</v>
      </c>
      <c r="AL625" t="s">
        <v>214</v>
      </c>
      <c r="AM625" t="s">
        <v>215</v>
      </c>
      <c r="AN625" t="s">
        <v>216</v>
      </c>
      <c r="AO625" t="s">
        <v>6541</v>
      </c>
      <c r="AP625" t="s">
        <v>74</v>
      </c>
      <c r="AQ625" t="s">
        <v>74</v>
      </c>
      <c r="AR625" t="s">
        <v>6542</v>
      </c>
      <c r="AS625" t="s">
        <v>6543</v>
      </c>
      <c r="AT625" t="s">
        <v>74</v>
      </c>
      <c r="AU625">
        <v>1991</v>
      </c>
      <c r="AV625">
        <v>109</v>
      </c>
      <c r="AW625">
        <v>1</v>
      </c>
      <c r="AX625" t="s">
        <v>74</v>
      </c>
      <c r="AY625" t="s">
        <v>74</v>
      </c>
      <c r="AZ625" t="s">
        <v>74</v>
      </c>
      <c r="BA625" t="s">
        <v>74</v>
      </c>
      <c r="BB625">
        <v>79</v>
      </c>
      <c r="BC625">
        <v>91</v>
      </c>
      <c r="BD625" t="s">
        <v>74</v>
      </c>
      <c r="BE625" t="s">
        <v>6561</v>
      </c>
      <c r="BF625" t="str">
        <f>HYPERLINK("http://dx.doi.org/10.1007/BF01320234","http://dx.doi.org/10.1007/BF01320234")</f>
        <v>http://dx.doi.org/10.1007/BF01320234</v>
      </c>
      <c r="BG625" t="s">
        <v>74</v>
      </c>
      <c r="BH625" t="s">
        <v>74</v>
      </c>
      <c r="BI625">
        <v>13</v>
      </c>
      <c r="BJ625" t="s">
        <v>1897</v>
      </c>
      <c r="BK625" t="s">
        <v>97</v>
      </c>
      <c r="BL625" t="s">
        <v>1897</v>
      </c>
      <c r="BM625" t="s">
        <v>6553</v>
      </c>
      <c r="BN625" t="s">
        <v>74</v>
      </c>
      <c r="BO625" t="s">
        <v>74</v>
      </c>
      <c r="BP625" t="s">
        <v>74</v>
      </c>
      <c r="BQ625" t="s">
        <v>74</v>
      </c>
      <c r="BR625" t="s">
        <v>100</v>
      </c>
      <c r="BS625" t="s">
        <v>6562</v>
      </c>
      <c r="BT625" t="str">
        <f>HYPERLINK("https%3A%2F%2Fwww.webofscience.com%2Fwos%2Fwoscc%2Ffull-record%2FWOS:A1991FM85100010","View Full Record in Web of Science")</f>
        <v>View Full Record in Web of Science</v>
      </c>
    </row>
    <row r="626" spans="1:72" x14ac:dyDescent="0.15">
      <c r="A626" t="s">
        <v>72</v>
      </c>
      <c r="B626" t="s">
        <v>6563</v>
      </c>
      <c r="C626" t="s">
        <v>74</v>
      </c>
      <c r="D626" t="s">
        <v>74</v>
      </c>
      <c r="E626" t="s">
        <v>74</v>
      </c>
      <c r="F626" t="s">
        <v>6563</v>
      </c>
      <c r="G626" t="s">
        <v>74</v>
      </c>
      <c r="H626" t="s">
        <v>74</v>
      </c>
      <c r="I626" t="s">
        <v>6564</v>
      </c>
      <c r="J626" t="s">
        <v>6537</v>
      </c>
      <c r="K626" t="s">
        <v>74</v>
      </c>
      <c r="L626" t="s">
        <v>74</v>
      </c>
      <c r="M626" t="s">
        <v>77</v>
      </c>
      <c r="N626" t="s">
        <v>78</v>
      </c>
      <c r="O626" t="s">
        <v>74</v>
      </c>
      <c r="P626" t="s">
        <v>74</v>
      </c>
      <c r="Q626" t="s">
        <v>74</v>
      </c>
      <c r="R626" t="s">
        <v>74</v>
      </c>
      <c r="S626" t="s">
        <v>74</v>
      </c>
      <c r="T626" t="s">
        <v>74</v>
      </c>
      <c r="U626" t="s">
        <v>6565</v>
      </c>
      <c r="V626" t="s">
        <v>6566</v>
      </c>
      <c r="W626" t="s">
        <v>6567</v>
      </c>
      <c r="X626" t="s">
        <v>6568</v>
      </c>
      <c r="Y626" t="s">
        <v>6569</v>
      </c>
      <c r="Z626" t="s">
        <v>74</v>
      </c>
      <c r="AA626" t="s">
        <v>74</v>
      </c>
      <c r="AB626" t="s">
        <v>74</v>
      </c>
      <c r="AC626" t="s">
        <v>74</v>
      </c>
      <c r="AD626" t="s">
        <v>74</v>
      </c>
      <c r="AE626" t="s">
        <v>74</v>
      </c>
      <c r="AF626" t="s">
        <v>74</v>
      </c>
      <c r="AG626">
        <v>38</v>
      </c>
      <c r="AH626">
        <v>36</v>
      </c>
      <c r="AI626">
        <v>38</v>
      </c>
      <c r="AJ626">
        <v>0</v>
      </c>
      <c r="AK626">
        <v>2</v>
      </c>
      <c r="AL626" t="s">
        <v>214</v>
      </c>
      <c r="AM626" t="s">
        <v>215</v>
      </c>
      <c r="AN626" t="s">
        <v>216</v>
      </c>
      <c r="AO626" t="s">
        <v>6541</v>
      </c>
      <c r="AP626" t="s">
        <v>74</v>
      </c>
      <c r="AQ626" t="s">
        <v>74</v>
      </c>
      <c r="AR626" t="s">
        <v>6542</v>
      </c>
      <c r="AS626" t="s">
        <v>6543</v>
      </c>
      <c r="AT626" t="s">
        <v>74</v>
      </c>
      <c r="AU626">
        <v>1991</v>
      </c>
      <c r="AV626">
        <v>109</v>
      </c>
      <c r="AW626">
        <v>2</v>
      </c>
      <c r="AX626" t="s">
        <v>74</v>
      </c>
      <c r="AY626" t="s">
        <v>74</v>
      </c>
      <c r="AZ626" t="s">
        <v>74</v>
      </c>
      <c r="BA626" t="s">
        <v>74</v>
      </c>
      <c r="BB626">
        <v>181</v>
      </c>
      <c r="BC626">
        <v>189</v>
      </c>
      <c r="BD626" t="s">
        <v>74</v>
      </c>
      <c r="BE626" t="s">
        <v>6570</v>
      </c>
      <c r="BF626" t="str">
        <f>HYPERLINK("http://dx.doi.org/10.1007/BF01319385","http://dx.doi.org/10.1007/BF01319385")</f>
        <v>http://dx.doi.org/10.1007/BF01319385</v>
      </c>
      <c r="BG626" t="s">
        <v>74</v>
      </c>
      <c r="BH626" t="s">
        <v>74</v>
      </c>
      <c r="BI626">
        <v>9</v>
      </c>
      <c r="BJ626" t="s">
        <v>1897</v>
      </c>
      <c r="BK626" t="s">
        <v>97</v>
      </c>
      <c r="BL626" t="s">
        <v>1897</v>
      </c>
      <c r="BM626" t="s">
        <v>6571</v>
      </c>
      <c r="BN626" t="s">
        <v>74</v>
      </c>
      <c r="BO626" t="s">
        <v>74</v>
      </c>
      <c r="BP626" t="s">
        <v>74</v>
      </c>
      <c r="BQ626" t="s">
        <v>74</v>
      </c>
      <c r="BR626" t="s">
        <v>100</v>
      </c>
      <c r="BS626" t="s">
        <v>6572</v>
      </c>
      <c r="BT626" t="str">
        <f>HYPERLINK("https%3A%2F%2Fwww.webofscience.com%2Fwos%2Fwoscc%2Ffull-record%2FWOS:A1991FT43700001","View Full Record in Web of Science")</f>
        <v>View Full Record in Web of Science</v>
      </c>
    </row>
    <row r="627" spans="1:72" x14ac:dyDescent="0.15">
      <c r="A627" t="s">
        <v>72</v>
      </c>
      <c r="B627" t="s">
        <v>6573</v>
      </c>
      <c r="C627" t="s">
        <v>74</v>
      </c>
      <c r="D627" t="s">
        <v>74</v>
      </c>
      <c r="E627" t="s">
        <v>74</v>
      </c>
      <c r="F627" t="s">
        <v>6573</v>
      </c>
      <c r="G627" t="s">
        <v>74</v>
      </c>
      <c r="H627" t="s">
        <v>74</v>
      </c>
      <c r="I627" t="s">
        <v>6574</v>
      </c>
      <c r="J627" t="s">
        <v>6537</v>
      </c>
      <c r="K627" t="s">
        <v>74</v>
      </c>
      <c r="L627" t="s">
        <v>74</v>
      </c>
      <c r="M627" t="s">
        <v>77</v>
      </c>
      <c r="N627" t="s">
        <v>78</v>
      </c>
      <c r="O627" t="s">
        <v>74</v>
      </c>
      <c r="P627" t="s">
        <v>74</v>
      </c>
      <c r="Q627" t="s">
        <v>74</v>
      </c>
      <c r="R627" t="s">
        <v>74</v>
      </c>
      <c r="S627" t="s">
        <v>74</v>
      </c>
      <c r="T627" t="s">
        <v>74</v>
      </c>
      <c r="U627" t="s">
        <v>6575</v>
      </c>
      <c r="V627" t="s">
        <v>6576</v>
      </c>
      <c r="W627" t="s">
        <v>6577</v>
      </c>
      <c r="X627" t="s">
        <v>782</v>
      </c>
      <c r="Y627" t="s">
        <v>6578</v>
      </c>
      <c r="Z627" t="s">
        <v>74</v>
      </c>
      <c r="AA627" t="s">
        <v>2652</v>
      </c>
      <c r="AB627" t="s">
        <v>74</v>
      </c>
      <c r="AC627" t="s">
        <v>74</v>
      </c>
      <c r="AD627" t="s">
        <v>74</v>
      </c>
      <c r="AE627" t="s">
        <v>74</v>
      </c>
      <c r="AF627" t="s">
        <v>74</v>
      </c>
      <c r="AG627">
        <v>31</v>
      </c>
      <c r="AH627">
        <v>69</v>
      </c>
      <c r="AI627">
        <v>76</v>
      </c>
      <c r="AJ627">
        <v>0</v>
      </c>
      <c r="AK627">
        <v>49</v>
      </c>
      <c r="AL627" t="s">
        <v>214</v>
      </c>
      <c r="AM627" t="s">
        <v>215</v>
      </c>
      <c r="AN627" t="s">
        <v>216</v>
      </c>
      <c r="AO627" t="s">
        <v>6541</v>
      </c>
      <c r="AP627" t="s">
        <v>74</v>
      </c>
      <c r="AQ627" t="s">
        <v>74</v>
      </c>
      <c r="AR627" t="s">
        <v>6542</v>
      </c>
      <c r="AS627" t="s">
        <v>6543</v>
      </c>
      <c r="AT627" t="s">
        <v>74</v>
      </c>
      <c r="AU627">
        <v>1991</v>
      </c>
      <c r="AV627">
        <v>109</v>
      </c>
      <c r="AW627">
        <v>2</v>
      </c>
      <c r="AX627" t="s">
        <v>74</v>
      </c>
      <c r="AY627" t="s">
        <v>74</v>
      </c>
      <c r="AZ627" t="s">
        <v>74</v>
      </c>
      <c r="BA627" t="s">
        <v>74</v>
      </c>
      <c r="BB627">
        <v>191</v>
      </c>
      <c r="BC627">
        <v>195</v>
      </c>
      <c r="BD627" t="s">
        <v>74</v>
      </c>
      <c r="BE627" t="s">
        <v>6579</v>
      </c>
      <c r="BF627" t="str">
        <f>HYPERLINK("http://dx.doi.org/10.1007/BF01319386","http://dx.doi.org/10.1007/BF01319386")</f>
        <v>http://dx.doi.org/10.1007/BF01319386</v>
      </c>
      <c r="BG627" t="s">
        <v>74</v>
      </c>
      <c r="BH627" t="s">
        <v>74</v>
      </c>
      <c r="BI627">
        <v>5</v>
      </c>
      <c r="BJ627" t="s">
        <v>1897</v>
      </c>
      <c r="BK627" t="s">
        <v>97</v>
      </c>
      <c r="BL627" t="s">
        <v>1897</v>
      </c>
      <c r="BM627" t="s">
        <v>6571</v>
      </c>
      <c r="BN627" t="s">
        <v>74</v>
      </c>
      <c r="BO627" t="s">
        <v>74</v>
      </c>
      <c r="BP627" t="s">
        <v>74</v>
      </c>
      <c r="BQ627" t="s">
        <v>74</v>
      </c>
      <c r="BR627" t="s">
        <v>100</v>
      </c>
      <c r="BS627" t="s">
        <v>6580</v>
      </c>
      <c r="BT627" t="str">
        <f>HYPERLINK("https%3A%2F%2Fwww.webofscience.com%2Fwos%2Fwoscc%2Ffull-record%2FWOS:A1991FT43700002","View Full Record in Web of Science")</f>
        <v>View Full Record in Web of Science</v>
      </c>
    </row>
    <row r="628" spans="1:72" x14ac:dyDescent="0.15">
      <c r="A628" t="s">
        <v>72</v>
      </c>
      <c r="B628" t="s">
        <v>6581</v>
      </c>
      <c r="C628" t="s">
        <v>74</v>
      </c>
      <c r="D628" t="s">
        <v>74</v>
      </c>
      <c r="E628" t="s">
        <v>74</v>
      </c>
      <c r="F628" t="s">
        <v>6581</v>
      </c>
      <c r="G628" t="s">
        <v>74</v>
      </c>
      <c r="H628" t="s">
        <v>74</v>
      </c>
      <c r="I628" t="s">
        <v>6582</v>
      </c>
      <c r="J628" t="s">
        <v>6537</v>
      </c>
      <c r="K628" t="s">
        <v>74</v>
      </c>
      <c r="L628" t="s">
        <v>74</v>
      </c>
      <c r="M628" t="s">
        <v>77</v>
      </c>
      <c r="N628" t="s">
        <v>78</v>
      </c>
      <c r="O628" t="s">
        <v>74</v>
      </c>
      <c r="P628" t="s">
        <v>74</v>
      </c>
      <c r="Q628" t="s">
        <v>74</v>
      </c>
      <c r="R628" t="s">
        <v>74</v>
      </c>
      <c r="S628" t="s">
        <v>74</v>
      </c>
      <c r="T628" t="s">
        <v>74</v>
      </c>
      <c r="U628" t="s">
        <v>6583</v>
      </c>
      <c r="V628" t="s">
        <v>6584</v>
      </c>
      <c r="W628" t="s">
        <v>6585</v>
      </c>
      <c r="X628" t="s">
        <v>6586</v>
      </c>
      <c r="Y628" t="s">
        <v>6587</v>
      </c>
      <c r="Z628" t="s">
        <v>74</v>
      </c>
      <c r="AA628" t="s">
        <v>74</v>
      </c>
      <c r="AB628" t="s">
        <v>74</v>
      </c>
      <c r="AC628" t="s">
        <v>74</v>
      </c>
      <c r="AD628" t="s">
        <v>74</v>
      </c>
      <c r="AE628" t="s">
        <v>74</v>
      </c>
      <c r="AF628" t="s">
        <v>74</v>
      </c>
      <c r="AG628">
        <v>32</v>
      </c>
      <c r="AH628">
        <v>105</v>
      </c>
      <c r="AI628">
        <v>115</v>
      </c>
      <c r="AJ628">
        <v>0</v>
      </c>
      <c r="AK628">
        <v>10</v>
      </c>
      <c r="AL628" t="s">
        <v>214</v>
      </c>
      <c r="AM628" t="s">
        <v>215</v>
      </c>
      <c r="AN628" t="s">
        <v>216</v>
      </c>
      <c r="AO628" t="s">
        <v>6541</v>
      </c>
      <c r="AP628" t="s">
        <v>74</v>
      </c>
      <c r="AQ628" t="s">
        <v>74</v>
      </c>
      <c r="AR628" t="s">
        <v>6542</v>
      </c>
      <c r="AS628" t="s">
        <v>6543</v>
      </c>
      <c r="AT628" t="s">
        <v>74</v>
      </c>
      <c r="AU628">
        <v>1991</v>
      </c>
      <c r="AV628">
        <v>109</v>
      </c>
      <c r="AW628">
        <v>3</v>
      </c>
      <c r="AX628" t="s">
        <v>74</v>
      </c>
      <c r="AY628" t="s">
        <v>74</v>
      </c>
      <c r="AZ628" t="s">
        <v>74</v>
      </c>
      <c r="BA628" t="s">
        <v>74</v>
      </c>
      <c r="BB628">
        <v>391</v>
      </c>
      <c r="BC628">
        <v>395</v>
      </c>
      <c r="BD628" t="s">
        <v>74</v>
      </c>
      <c r="BE628" t="s">
        <v>6588</v>
      </c>
      <c r="BF628" t="str">
        <f>HYPERLINK("http://dx.doi.org/10.1007/BF01313504","http://dx.doi.org/10.1007/BF01313504")</f>
        <v>http://dx.doi.org/10.1007/BF01313504</v>
      </c>
      <c r="BG628" t="s">
        <v>74</v>
      </c>
      <c r="BH628" t="s">
        <v>74</v>
      </c>
      <c r="BI628">
        <v>5</v>
      </c>
      <c r="BJ628" t="s">
        <v>1897</v>
      </c>
      <c r="BK628" t="s">
        <v>97</v>
      </c>
      <c r="BL628" t="s">
        <v>1897</v>
      </c>
      <c r="BM628" t="s">
        <v>6589</v>
      </c>
      <c r="BN628" t="s">
        <v>74</v>
      </c>
      <c r="BO628" t="s">
        <v>74</v>
      </c>
      <c r="BP628" t="s">
        <v>74</v>
      </c>
      <c r="BQ628" t="s">
        <v>74</v>
      </c>
      <c r="BR628" t="s">
        <v>100</v>
      </c>
      <c r="BS628" t="s">
        <v>6590</v>
      </c>
      <c r="BT628" t="str">
        <f>HYPERLINK("https%3A%2F%2Fwww.webofscience.com%2Fwos%2Fwoscc%2Ffull-record%2FWOS:A1991FY65100004","View Full Record in Web of Science")</f>
        <v>View Full Record in Web of Science</v>
      </c>
    </row>
    <row r="629" spans="1:72" x14ac:dyDescent="0.15">
      <c r="A629" t="s">
        <v>72</v>
      </c>
      <c r="B629" t="s">
        <v>6591</v>
      </c>
      <c r="C629" t="s">
        <v>74</v>
      </c>
      <c r="D629" t="s">
        <v>74</v>
      </c>
      <c r="E629" t="s">
        <v>74</v>
      </c>
      <c r="F629" t="s">
        <v>6591</v>
      </c>
      <c r="G629" t="s">
        <v>74</v>
      </c>
      <c r="H629" t="s">
        <v>74</v>
      </c>
      <c r="I629" t="s">
        <v>6592</v>
      </c>
      <c r="J629" t="s">
        <v>6537</v>
      </c>
      <c r="K629" t="s">
        <v>74</v>
      </c>
      <c r="L629" t="s">
        <v>74</v>
      </c>
      <c r="M629" t="s">
        <v>77</v>
      </c>
      <c r="N629" t="s">
        <v>78</v>
      </c>
      <c r="O629" t="s">
        <v>74</v>
      </c>
      <c r="P629" t="s">
        <v>74</v>
      </c>
      <c r="Q629" t="s">
        <v>74</v>
      </c>
      <c r="R629" t="s">
        <v>74</v>
      </c>
      <c r="S629" t="s">
        <v>74</v>
      </c>
      <c r="T629" t="s">
        <v>74</v>
      </c>
      <c r="U629" t="s">
        <v>6593</v>
      </c>
      <c r="V629" t="s">
        <v>6594</v>
      </c>
      <c r="W629" t="s">
        <v>6595</v>
      </c>
      <c r="X629" t="s">
        <v>6596</v>
      </c>
      <c r="Y629" t="s">
        <v>2320</v>
      </c>
      <c r="Z629" t="s">
        <v>74</v>
      </c>
      <c r="AA629" t="s">
        <v>74</v>
      </c>
      <c r="AB629" t="s">
        <v>74</v>
      </c>
      <c r="AC629" t="s">
        <v>74</v>
      </c>
      <c r="AD629" t="s">
        <v>74</v>
      </c>
      <c r="AE629" t="s">
        <v>74</v>
      </c>
      <c r="AF629" t="s">
        <v>74</v>
      </c>
      <c r="AG629">
        <v>46</v>
      </c>
      <c r="AH629">
        <v>406</v>
      </c>
      <c r="AI629">
        <v>444</v>
      </c>
      <c r="AJ629">
        <v>0</v>
      </c>
      <c r="AK629">
        <v>47</v>
      </c>
      <c r="AL629" t="s">
        <v>214</v>
      </c>
      <c r="AM629" t="s">
        <v>215</v>
      </c>
      <c r="AN629" t="s">
        <v>216</v>
      </c>
      <c r="AO629" t="s">
        <v>6541</v>
      </c>
      <c r="AP629" t="s">
        <v>74</v>
      </c>
      <c r="AQ629" t="s">
        <v>74</v>
      </c>
      <c r="AR629" t="s">
        <v>6542</v>
      </c>
      <c r="AS629" t="s">
        <v>6543</v>
      </c>
      <c r="AT629" t="s">
        <v>74</v>
      </c>
      <c r="AU629">
        <v>1991</v>
      </c>
      <c r="AV629">
        <v>108</v>
      </c>
      <c r="AW629">
        <v>1</v>
      </c>
      <c r="AX629" t="s">
        <v>74</v>
      </c>
      <c r="AY629" t="s">
        <v>74</v>
      </c>
      <c r="AZ629" t="s">
        <v>74</v>
      </c>
      <c r="BA629" t="s">
        <v>74</v>
      </c>
      <c r="BB629">
        <v>157</v>
      </c>
      <c r="BC629">
        <v>166</v>
      </c>
      <c r="BD629" t="s">
        <v>74</v>
      </c>
      <c r="BE629" t="s">
        <v>6597</v>
      </c>
      <c r="BF629" t="str">
        <f>HYPERLINK("http://dx.doi.org/10.1007/BF01313484","http://dx.doi.org/10.1007/BF01313484")</f>
        <v>http://dx.doi.org/10.1007/BF01313484</v>
      </c>
      <c r="BG629" t="s">
        <v>74</v>
      </c>
      <c r="BH629" t="s">
        <v>74</v>
      </c>
      <c r="BI629">
        <v>10</v>
      </c>
      <c r="BJ629" t="s">
        <v>1897</v>
      </c>
      <c r="BK629" t="s">
        <v>97</v>
      </c>
      <c r="BL629" t="s">
        <v>1897</v>
      </c>
      <c r="BM629" t="s">
        <v>6598</v>
      </c>
      <c r="BN629" t="s">
        <v>74</v>
      </c>
      <c r="BO629" t="s">
        <v>74</v>
      </c>
      <c r="BP629" t="s">
        <v>74</v>
      </c>
      <c r="BQ629" t="s">
        <v>74</v>
      </c>
      <c r="BR629" t="s">
        <v>100</v>
      </c>
      <c r="BS629" t="s">
        <v>6599</v>
      </c>
      <c r="BT629" t="str">
        <f>HYPERLINK("https%3A%2F%2Fwww.webofscience.com%2Fwos%2Fwoscc%2Ffull-record%2FWOS:A1991FA14300021","View Full Record in Web of Science")</f>
        <v>View Full Record in Web of Science</v>
      </c>
    </row>
    <row r="630" spans="1:72" x14ac:dyDescent="0.15">
      <c r="A630" t="s">
        <v>72</v>
      </c>
      <c r="B630" t="s">
        <v>6600</v>
      </c>
      <c r="C630" t="s">
        <v>74</v>
      </c>
      <c r="D630" t="s">
        <v>74</v>
      </c>
      <c r="E630" t="s">
        <v>74</v>
      </c>
      <c r="F630" t="s">
        <v>6600</v>
      </c>
      <c r="G630" t="s">
        <v>74</v>
      </c>
      <c r="H630" t="s">
        <v>74</v>
      </c>
      <c r="I630" t="s">
        <v>6601</v>
      </c>
      <c r="J630" t="s">
        <v>6537</v>
      </c>
      <c r="K630" t="s">
        <v>74</v>
      </c>
      <c r="L630" t="s">
        <v>74</v>
      </c>
      <c r="M630" t="s">
        <v>77</v>
      </c>
      <c r="N630" t="s">
        <v>78</v>
      </c>
      <c r="O630" t="s">
        <v>74</v>
      </c>
      <c r="P630" t="s">
        <v>74</v>
      </c>
      <c r="Q630" t="s">
        <v>74</v>
      </c>
      <c r="R630" t="s">
        <v>74</v>
      </c>
      <c r="S630" t="s">
        <v>74</v>
      </c>
      <c r="T630" t="s">
        <v>74</v>
      </c>
      <c r="U630" t="s">
        <v>74</v>
      </c>
      <c r="V630" t="s">
        <v>6602</v>
      </c>
      <c r="W630" t="s">
        <v>6603</v>
      </c>
      <c r="X630" t="s">
        <v>6604</v>
      </c>
      <c r="Y630" t="s">
        <v>6605</v>
      </c>
      <c r="Z630" t="s">
        <v>74</v>
      </c>
      <c r="AA630" t="s">
        <v>74</v>
      </c>
      <c r="AB630" t="s">
        <v>74</v>
      </c>
      <c r="AC630" t="s">
        <v>74</v>
      </c>
      <c r="AD630" t="s">
        <v>74</v>
      </c>
      <c r="AE630" t="s">
        <v>74</v>
      </c>
      <c r="AF630" t="s">
        <v>74</v>
      </c>
      <c r="AG630">
        <v>10</v>
      </c>
      <c r="AH630">
        <v>19</v>
      </c>
      <c r="AI630">
        <v>19</v>
      </c>
      <c r="AJ630">
        <v>0</v>
      </c>
      <c r="AK630">
        <v>2</v>
      </c>
      <c r="AL630" t="s">
        <v>214</v>
      </c>
      <c r="AM630" t="s">
        <v>215</v>
      </c>
      <c r="AN630" t="s">
        <v>216</v>
      </c>
      <c r="AO630" t="s">
        <v>6541</v>
      </c>
      <c r="AP630" t="s">
        <v>74</v>
      </c>
      <c r="AQ630" t="s">
        <v>74</v>
      </c>
      <c r="AR630" t="s">
        <v>6542</v>
      </c>
      <c r="AS630" t="s">
        <v>6543</v>
      </c>
      <c r="AT630" t="s">
        <v>74</v>
      </c>
      <c r="AU630">
        <v>1991</v>
      </c>
      <c r="AV630">
        <v>108</v>
      </c>
      <c r="AW630">
        <v>3</v>
      </c>
      <c r="AX630" t="s">
        <v>74</v>
      </c>
      <c r="AY630" t="s">
        <v>74</v>
      </c>
      <c r="AZ630" t="s">
        <v>74</v>
      </c>
      <c r="BA630" t="s">
        <v>74</v>
      </c>
      <c r="BB630">
        <v>429</v>
      </c>
      <c r="BC630">
        <v>432</v>
      </c>
      <c r="BD630" t="s">
        <v>74</v>
      </c>
      <c r="BE630" t="s">
        <v>6606</v>
      </c>
      <c r="BF630" t="str">
        <f>HYPERLINK("http://dx.doi.org/10.1007/BF01313652","http://dx.doi.org/10.1007/BF01313652")</f>
        <v>http://dx.doi.org/10.1007/BF01313652</v>
      </c>
      <c r="BG630" t="s">
        <v>74</v>
      </c>
      <c r="BH630" t="s">
        <v>74</v>
      </c>
      <c r="BI630">
        <v>4</v>
      </c>
      <c r="BJ630" t="s">
        <v>1897</v>
      </c>
      <c r="BK630" t="s">
        <v>97</v>
      </c>
      <c r="BL630" t="s">
        <v>1897</v>
      </c>
      <c r="BM630" t="s">
        <v>6607</v>
      </c>
      <c r="BN630" t="s">
        <v>74</v>
      </c>
      <c r="BO630" t="s">
        <v>74</v>
      </c>
      <c r="BP630" t="s">
        <v>74</v>
      </c>
      <c r="BQ630" t="s">
        <v>74</v>
      </c>
      <c r="BR630" t="s">
        <v>100</v>
      </c>
      <c r="BS630" t="s">
        <v>6608</v>
      </c>
      <c r="BT630" t="str">
        <f>HYPERLINK("https%3A%2F%2Fwww.webofscience.com%2Fwos%2Fwoscc%2Ffull-record%2FWOS:A1991FH39800009","View Full Record in Web of Science")</f>
        <v>View Full Record in Web of Science</v>
      </c>
    </row>
    <row r="631" spans="1:72" x14ac:dyDescent="0.15">
      <c r="A631" t="s">
        <v>4709</v>
      </c>
      <c r="B631" t="s">
        <v>6609</v>
      </c>
      <c r="C631" t="s">
        <v>74</v>
      </c>
      <c r="D631" t="s">
        <v>6610</v>
      </c>
      <c r="E631" t="s">
        <v>74</v>
      </c>
      <c r="F631" t="s">
        <v>6609</v>
      </c>
      <c r="G631" t="s">
        <v>74</v>
      </c>
      <c r="H631" t="s">
        <v>74</v>
      </c>
      <c r="I631" t="s">
        <v>6611</v>
      </c>
      <c r="J631" t="s">
        <v>6612</v>
      </c>
      <c r="K631" t="s">
        <v>74</v>
      </c>
      <c r="L631" t="s">
        <v>74</v>
      </c>
      <c r="M631" t="s">
        <v>77</v>
      </c>
      <c r="N631" t="s">
        <v>4714</v>
      </c>
      <c r="O631" t="s">
        <v>6613</v>
      </c>
      <c r="P631" t="s">
        <v>6614</v>
      </c>
      <c r="Q631" t="s">
        <v>6615</v>
      </c>
      <c r="R631" t="s">
        <v>74</v>
      </c>
      <c r="S631" t="s">
        <v>74</v>
      </c>
      <c r="T631" t="s">
        <v>74</v>
      </c>
      <c r="U631" t="s">
        <v>74</v>
      </c>
      <c r="V631" t="s">
        <v>74</v>
      </c>
      <c r="W631" t="s">
        <v>74</v>
      </c>
      <c r="X631" t="s">
        <v>74</v>
      </c>
      <c r="Y631" t="s">
        <v>74</v>
      </c>
      <c r="Z631" t="s">
        <v>74</v>
      </c>
      <c r="AA631" t="s">
        <v>74</v>
      </c>
      <c r="AB631" t="s">
        <v>6616</v>
      </c>
      <c r="AC631" t="s">
        <v>74</v>
      </c>
      <c r="AD631" t="s">
        <v>74</v>
      </c>
      <c r="AE631" t="s">
        <v>74</v>
      </c>
      <c r="AF631" t="s">
        <v>74</v>
      </c>
      <c r="AG631">
        <v>0</v>
      </c>
      <c r="AH631">
        <v>4</v>
      </c>
      <c r="AI631">
        <v>4</v>
      </c>
      <c r="AJ631">
        <v>0</v>
      </c>
      <c r="AK631">
        <v>0</v>
      </c>
      <c r="AL631" t="s">
        <v>6617</v>
      </c>
      <c r="AM631" t="s">
        <v>716</v>
      </c>
      <c r="AN631" t="s">
        <v>716</v>
      </c>
      <c r="AO631" t="s">
        <v>74</v>
      </c>
      <c r="AP631" t="s">
        <v>74</v>
      </c>
      <c r="AQ631" t="s">
        <v>6618</v>
      </c>
      <c r="AR631" t="s">
        <v>74</v>
      </c>
      <c r="AS631" t="s">
        <v>74</v>
      </c>
      <c r="AT631" t="s">
        <v>74</v>
      </c>
      <c r="AU631">
        <v>1991</v>
      </c>
      <c r="AV631" t="s">
        <v>74</v>
      </c>
      <c r="AW631" t="s">
        <v>74</v>
      </c>
      <c r="AX631" t="s">
        <v>74</v>
      </c>
      <c r="AY631" t="s">
        <v>74</v>
      </c>
      <c r="AZ631" t="s">
        <v>74</v>
      </c>
      <c r="BA631" t="s">
        <v>74</v>
      </c>
      <c r="BB631">
        <v>237</v>
      </c>
      <c r="BC631">
        <v>246</v>
      </c>
      <c r="BD631" t="s">
        <v>74</v>
      </c>
      <c r="BE631" t="s">
        <v>74</v>
      </c>
      <c r="BF631" t="s">
        <v>74</v>
      </c>
      <c r="BG631" t="s">
        <v>74</v>
      </c>
      <c r="BH631" t="s">
        <v>74</v>
      </c>
      <c r="BI631">
        <v>10</v>
      </c>
      <c r="BJ631" t="s">
        <v>1897</v>
      </c>
      <c r="BK631" t="s">
        <v>4726</v>
      </c>
      <c r="BL631" t="s">
        <v>1897</v>
      </c>
      <c r="BM631" t="s">
        <v>6619</v>
      </c>
      <c r="BN631" t="s">
        <v>74</v>
      </c>
      <c r="BO631" t="s">
        <v>74</v>
      </c>
      <c r="BP631" t="s">
        <v>74</v>
      </c>
      <c r="BQ631" t="s">
        <v>74</v>
      </c>
      <c r="BR631" t="s">
        <v>100</v>
      </c>
      <c r="BS631" t="s">
        <v>6620</v>
      </c>
      <c r="BT631" t="str">
        <f>HYPERLINK("https%3A%2F%2Fwww.webofscience.com%2Fwos%2Fwoscc%2Ffull-record%2FWOS:A1991BV59F00015","View Full Record in Web of Science")</f>
        <v>View Full Record in Web of Science</v>
      </c>
    </row>
    <row r="632" spans="1:72" x14ac:dyDescent="0.15">
      <c r="A632" t="s">
        <v>4709</v>
      </c>
      <c r="B632" t="s">
        <v>6621</v>
      </c>
      <c r="C632" t="s">
        <v>74</v>
      </c>
      <c r="D632" t="s">
        <v>6610</v>
      </c>
      <c r="E632" t="s">
        <v>74</v>
      </c>
      <c r="F632" t="s">
        <v>6621</v>
      </c>
      <c r="G632" t="s">
        <v>74</v>
      </c>
      <c r="H632" t="s">
        <v>74</v>
      </c>
      <c r="I632" t="s">
        <v>6622</v>
      </c>
      <c r="J632" t="s">
        <v>6612</v>
      </c>
      <c r="K632" t="s">
        <v>74</v>
      </c>
      <c r="L632" t="s">
        <v>74</v>
      </c>
      <c r="M632" t="s">
        <v>77</v>
      </c>
      <c r="N632" t="s">
        <v>4714</v>
      </c>
      <c r="O632" t="s">
        <v>6613</v>
      </c>
      <c r="P632" t="s">
        <v>6614</v>
      </c>
      <c r="Q632" t="s">
        <v>6615</v>
      </c>
      <c r="R632" t="s">
        <v>74</v>
      </c>
      <c r="S632" t="s">
        <v>74</v>
      </c>
      <c r="T632" t="s">
        <v>74</v>
      </c>
      <c r="U632" t="s">
        <v>74</v>
      </c>
      <c r="V632" t="s">
        <v>74</v>
      </c>
      <c r="W632" t="s">
        <v>74</v>
      </c>
      <c r="X632" t="s">
        <v>74</v>
      </c>
      <c r="Y632" t="s">
        <v>74</v>
      </c>
      <c r="Z632" t="s">
        <v>74</v>
      </c>
      <c r="AA632" t="s">
        <v>74</v>
      </c>
      <c r="AB632" t="s">
        <v>74</v>
      </c>
      <c r="AC632" t="s">
        <v>74</v>
      </c>
      <c r="AD632" t="s">
        <v>74</v>
      </c>
      <c r="AE632" t="s">
        <v>74</v>
      </c>
      <c r="AF632" t="s">
        <v>74</v>
      </c>
      <c r="AG632">
        <v>0</v>
      </c>
      <c r="AH632">
        <v>0</v>
      </c>
      <c r="AI632">
        <v>0</v>
      </c>
      <c r="AJ632">
        <v>0</v>
      </c>
      <c r="AK632">
        <v>3</v>
      </c>
      <c r="AL632" t="s">
        <v>6617</v>
      </c>
      <c r="AM632" t="s">
        <v>716</v>
      </c>
      <c r="AN632" t="s">
        <v>716</v>
      </c>
      <c r="AO632" t="s">
        <v>74</v>
      </c>
      <c r="AP632" t="s">
        <v>74</v>
      </c>
      <c r="AQ632" t="s">
        <v>6618</v>
      </c>
      <c r="AR632" t="s">
        <v>74</v>
      </c>
      <c r="AS632" t="s">
        <v>74</v>
      </c>
      <c r="AT632" t="s">
        <v>74</v>
      </c>
      <c r="AU632">
        <v>1991</v>
      </c>
      <c r="AV632" t="s">
        <v>74</v>
      </c>
      <c r="AW632" t="s">
        <v>74</v>
      </c>
      <c r="AX632" t="s">
        <v>74</v>
      </c>
      <c r="AY632" t="s">
        <v>74</v>
      </c>
      <c r="AZ632" t="s">
        <v>74</v>
      </c>
      <c r="BA632" t="s">
        <v>74</v>
      </c>
      <c r="BB632">
        <v>247</v>
      </c>
      <c r="BC632">
        <v>261</v>
      </c>
      <c r="BD632" t="s">
        <v>74</v>
      </c>
      <c r="BE632" t="s">
        <v>74</v>
      </c>
      <c r="BF632" t="s">
        <v>74</v>
      </c>
      <c r="BG632" t="s">
        <v>74</v>
      </c>
      <c r="BH632" t="s">
        <v>74</v>
      </c>
      <c r="BI632">
        <v>15</v>
      </c>
      <c r="BJ632" t="s">
        <v>1897</v>
      </c>
      <c r="BK632" t="s">
        <v>4726</v>
      </c>
      <c r="BL632" t="s">
        <v>1897</v>
      </c>
      <c r="BM632" t="s">
        <v>6619</v>
      </c>
      <c r="BN632" t="s">
        <v>74</v>
      </c>
      <c r="BO632" t="s">
        <v>74</v>
      </c>
      <c r="BP632" t="s">
        <v>74</v>
      </c>
      <c r="BQ632" t="s">
        <v>74</v>
      </c>
      <c r="BR632" t="s">
        <v>100</v>
      </c>
      <c r="BS632" t="s">
        <v>6623</v>
      </c>
      <c r="BT632" t="str">
        <f>HYPERLINK("https%3A%2F%2Fwww.webofscience.com%2Fwos%2Fwoscc%2Ffull-record%2FWOS:A1991BV59F00016","View Full Record in Web of Science")</f>
        <v>View Full Record in Web of Science</v>
      </c>
    </row>
    <row r="633" spans="1:72" x14ac:dyDescent="0.15">
      <c r="A633" t="s">
        <v>72</v>
      </c>
      <c r="B633" t="s">
        <v>6624</v>
      </c>
      <c r="C633" t="s">
        <v>74</v>
      </c>
      <c r="D633" t="s">
        <v>74</v>
      </c>
      <c r="E633" t="s">
        <v>74</v>
      </c>
      <c r="F633" t="s">
        <v>6624</v>
      </c>
      <c r="G633" t="s">
        <v>74</v>
      </c>
      <c r="H633" t="s">
        <v>74</v>
      </c>
      <c r="I633" t="s">
        <v>6625</v>
      </c>
      <c r="J633" t="s">
        <v>682</v>
      </c>
      <c r="K633" t="s">
        <v>74</v>
      </c>
      <c r="L633" t="s">
        <v>74</v>
      </c>
      <c r="M633" t="s">
        <v>77</v>
      </c>
      <c r="N633" t="s">
        <v>78</v>
      </c>
      <c r="O633" t="s">
        <v>74</v>
      </c>
      <c r="P633" t="s">
        <v>74</v>
      </c>
      <c r="Q633" t="s">
        <v>74</v>
      </c>
      <c r="R633" t="s">
        <v>74</v>
      </c>
      <c r="S633" t="s">
        <v>74</v>
      </c>
      <c r="T633" t="s">
        <v>74</v>
      </c>
      <c r="U633" t="s">
        <v>6626</v>
      </c>
      <c r="V633" t="s">
        <v>6627</v>
      </c>
      <c r="W633" t="s">
        <v>74</v>
      </c>
      <c r="X633" t="s">
        <v>74</v>
      </c>
      <c r="Y633" t="s">
        <v>6628</v>
      </c>
      <c r="Z633" t="s">
        <v>74</v>
      </c>
      <c r="AA633" t="s">
        <v>74</v>
      </c>
      <c r="AB633" t="s">
        <v>74</v>
      </c>
      <c r="AC633" t="s">
        <v>74</v>
      </c>
      <c r="AD633" t="s">
        <v>74</v>
      </c>
      <c r="AE633" t="s">
        <v>74</v>
      </c>
      <c r="AF633" t="s">
        <v>74</v>
      </c>
      <c r="AG633">
        <v>40</v>
      </c>
      <c r="AH633">
        <v>84</v>
      </c>
      <c r="AI633">
        <v>91</v>
      </c>
      <c r="AJ633">
        <v>0</v>
      </c>
      <c r="AK633">
        <v>13</v>
      </c>
      <c r="AL633" t="s">
        <v>686</v>
      </c>
      <c r="AM633" t="s">
        <v>687</v>
      </c>
      <c r="AN633" t="s">
        <v>688</v>
      </c>
      <c r="AO633" t="s">
        <v>689</v>
      </c>
      <c r="AP633" t="s">
        <v>74</v>
      </c>
      <c r="AQ633" t="s">
        <v>74</v>
      </c>
      <c r="AR633" t="s">
        <v>690</v>
      </c>
      <c r="AS633" t="s">
        <v>691</v>
      </c>
      <c r="AT633" t="s">
        <v>4915</v>
      </c>
      <c r="AU633">
        <v>1991</v>
      </c>
      <c r="AV633">
        <v>69</v>
      </c>
      <c r="AW633">
        <v>3</v>
      </c>
      <c r="AX633" t="s">
        <v>74</v>
      </c>
      <c r="AY633" t="s">
        <v>74</v>
      </c>
      <c r="AZ633" t="s">
        <v>74</v>
      </c>
      <c r="BA633" t="s">
        <v>74</v>
      </c>
      <c r="BB633">
        <v>217</v>
      </c>
      <c r="BC633">
        <v>229</v>
      </c>
      <c r="BD633" t="s">
        <v>74</v>
      </c>
      <c r="BE633" t="s">
        <v>6629</v>
      </c>
      <c r="BF633" t="str">
        <f>HYPERLINK("http://dx.doi.org/10.3354/meps069217","http://dx.doi.org/10.3354/meps069217")</f>
        <v>http://dx.doi.org/10.3354/meps069217</v>
      </c>
      <c r="BG633" t="s">
        <v>74</v>
      </c>
      <c r="BH633" t="s">
        <v>74</v>
      </c>
      <c r="BI633">
        <v>13</v>
      </c>
      <c r="BJ633" t="s">
        <v>693</v>
      </c>
      <c r="BK633" t="s">
        <v>97</v>
      </c>
      <c r="BL633" t="s">
        <v>694</v>
      </c>
      <c r="BM633" t="s">
        <v>6630</v>
      </c>
      <c r="BN633" t="s">
        <v>74</v>
      </c>
      <c r="BO633" t="s">
        <v>147</v>
      </c>
      <c r="BP633" t="s">
        <v>74</v>
      </c>
      <c r="BQ633" t="s">
        <v>74</v>
      </c>
      <c r="BR633" t="s">
        <v>100</v>
      </c>
      <c r="BS633" t="s">
        <v>6631</v>
      </c>
      <c r="BT633" t="str">
        <f>HYPERLINK("https%3A%2F%2Fwww.webofscience.com%2Fwos%2Fwoscc%2Ffull-record%2FWOS:A1991EW10900002","View Full Record in Web of Science")</f>
        <v>View Full Record in Web of Science</v>
      </c>
    </row>
    <row r="634" spans="1:72" x14ac:dyDescent="0.15">
      <c r="A634" t="s">
        <v>72</v>
      </c>
      <c r="B634" t="s">
        <v>6632</v>
      </c>
      <c r="C634" t="s">
        <v>74</v>
      </c>
      <c r="D634" t="s">
        <v>74</v>
      </c>
      <c r="E634" t="s">
        <v>74</v>
      </c>
      <c r="F634" t="s">
        <v>6632</v>
      </c>
      <c r="G634" t="s">
        <v>74</v>
      </c>
      <c r="H634" t="s">
        <v>74</v>
      </c>
      <c r="I634" t="s">
        <v>6633</v>
      </c>
      <c r="J634" t="s">
        <v>682</v>
      </c>
      <c r="K634" t="s">
        <v>74</v>
      </c>
      <c r="L634" t="s">
        <v>74</v>
      </c>
      <c r="M634" t="s">
        <v>77</v>
      </c>
      <c r="N634" t="s">
        <v>334</v>
      </c>
      <c r="O634" t="s">
        <v>74</v>
      </c>
      <c r="P634" t="s">
        <v>74</v>
      </c>
      <c r="Q634" t="s">
        <v>74</v>
      </c>
      <c r="R634" t="s">
        <v>74</v>
      </c>
      <c r="S634" t="s">
        <v>74</v>
      </c>
      <c r="T634" t="s">
        <v>74</v>
      </c>
      <c r="U634" t="s">
        <v>74</v>
      </c>
      <c r="V634" t="s">
        <v>6634</v>
      </c>
      <c r="W634" t="s">
        <v>6635</v>
      </c>
      <c r="X634" t="s">
        <v>1774</v>
      </c>
      <c r="Y634" t="s">
        <v>6636</v>
      </c>
      <c r="Z634" t="s">
        <v>74</v>
      </c>
      <c r="AA634" t="s">
        <v>74</v>
      </c>
      <c r="AB634" t="s">
        <v>2462</v>
      </c>
      <c r="AC634" t="s">
        <v>74</v>
      </c>
      <c r="AD634" t="s">
        <v>74</v>
      </c>
      <c r="AE634" t="s">
        <v>74</v>
      </c>
      <c r="AF634" t="s">
        <v>74</v>
      </c>
      <c r="AG634">
        <v>17</v>
      </c>
      <c r="AH634">
        <v>36</v>
      </c>
      <c r="AI634">
        <v>36</v>
      </c>
      <c r="AJ634">
        <v>1</v>
      </c>
      <c r="AK634">
        <v>7</v>
      </c>
      <c r="AL634" t="s">
        <v>686</v>
      </c>
      <c r="AM634" t="s">
        <v>687</v>
      </c>
      <c r="AN634" t="s">
        <v>688</v>
      </c>
      <c r="AO634" t="s">
        <v>689</v>
      </c>
      <c r="AP634" t="s">
        <v>74</v>
      </c>
      <c r="AQ634" t="s">
        <v>74</v>
      </c>
      <c r="AR634" t="s">
        <v>690</v>
      </c>
      <c r="AS634" t="s">
        <v>691</v>
      </c>
      <c r="AT634" t="s">
        <v>4915</v>
      </c>
      <c r="AU634">
        <v>1991</v>
      </c>
      <c r="AV634">
        <v>69</v>
      </c>
      <c r="AW634">
        <v>3</v>
      </c>
      <c r="AX634" t="s">
        <v>74</v>
      </c>
      <c r="AY634" t="s">
        <v>74</v>
      </c>
      <c r="AZ634" t="s">
        <v>74</v>
      </c>
      <c r="BA634" t="s">
        <v>74</v>
      </c>
      <c r="BB634">
        <v>303</v>
      </c>
      <c r="BC634">
        <v>307</v>
      </c>
      <c r="BD634" t="s">
        <v>74</v>
      </c>
      <c r="BE634" t="s">
        <v>6637</v>
      </c>
      <c r="BF634" t="str">
        <f>HYPERLINK("http://dx.doi.org/10.3354/meps069303","http://dx.doi.org/10.3354/meps069303")</f>
        <v>http://dx.doi.org/10.3354/meps069303</v>
      </c>
      <c r="BG634" t="s">
        <v>74</v>
      </c>
      <c r="BH634" t="s">
        <v>74</v>
      </c>
      <c r="BI634">
        <v>5</v>
      </c>
      <c r="BJ634" t="s">
        <v>693</v>
      </c>
      <c r="BK634" t="s">
        <v>97</v>
      </c>
      <c r="BL634" t="s">
        <v>694</v>
      </c>
      <c r="BM634" t="s">
        <v>6630</v>
      </c>
      <c r="BN634" t="s">
        <v>74</v>
      </c>
      <c r="BO634" t="s">
        <v>147</v>
      </c>
      <c r="BP634" t="s">
        <v>74</v>
      </c>
      <c r="BQ634" t="s">
        <v>74</v>
      </c>
      <c r="BR634" t="s">
        <v>100</v>
      </c>
      <c r="BS634" t="s">
        <v>6638</v>
      </c>
      <c r="BT634" t="str">
        <f>HYPERLINK("https%3A%2F%2Fwww.webofscience.com%2Fwos%2Fwoscc%2Ffull-record%2FWOS:A1991EW10900011","View Full Record in Web of Science")</f>
        <v>View Full Record in Web of Science</v>
      </c>
    </row>
    <row r="635" spans="1:72" x14ac:dyDescent="0.15">
      <c r="A635" t="s">
        <v>72</v>
      </c>
      <c r="B635" t="s">
        <v>6639</v>
      </c>
      <c r="C635" t="s">
        <v>74</v>
      </c>
      <c r="D635" t="s">
        <v>74</v>
      </c>
      <c r="E635" t="s">
        <v>74</v>
      </c>
      <c r="F635" t="s">
        <v>6639</v>
      </c>
      <c r="G635" t="s">
        <v>74</v>
      </c>
      <c r="H635" t="s">
        <v>74</v>
      </c>
      <c r="I635" t="s">
        <v>6640</v>
      </c>
      <c r="J635" t="s">
        <v>6641</v>
      </c>
      <c r="K635" t="s">
        <v>74</v>
      </c>
      <c r="L635" t="s">
        <v>74</v>
      </c>
      <c r="M635" t="s">
        <v>77</v>
      </c>
      <c r="N635" t="s">
        <v>334</v>
      </c>
      <c r="O635" t="s">
        <v>74</v>
      </c>
      <c r="P635" t="s">
        <v>74</v>
      </c>
      <c r="Q635" t="s">
        <v>74</v>
      </c>
      <c r="R635" t="s">
        <v>74</v>
      </c>
      <c r="S635" t="s">
        <v>74</v>
      </c>
      <c r="T635" t="s">
        <v>74</v>
      </c>
      <c r="U635" t="s">
        <v>6642</v>
      </c>
      <c r="V635" t="s">
        <v>6643</v>
      </c>
      <c r="W635" t="s">
        <v>6644</v>
      </c>
      <c r="X635" t="s">
        <v>6645</v>
      </c>
      <c r="Y635" t="s">
        <v>74</v>
      </c>
      <c r="Z635" t="s">
        <v>74</v>
      </c>
      <c r="AA635" t="s">
        <v>74</v>
      </c>
      <c r="AB635" t="s">
        <v>74</v>
      </c>
      <c r="AC635" t="s">
        <v>74</v>
      </c>
      <c r="AD635" t="s">
        <v>74</v>
      </c>
      <c r="AE635" t="s">
        <v>74</v>
      </c>
      <c r="AF635" t="s">
        <v>74</v>
      </c>
      <c r="AG635">
        <v>22</v>
      </c>
      <c r="AH635">
        <v>8</v>
      </c>
      <c r="AI635">
        <v>9</v>
      </c>
      <c r="AJ635">
        <v>0</v>
      </c>
      <c r="AK635">
        <v>6</v>
      </c>
      <c r="AL635" t="s">
        <v>2971</v>
      </c>
      <c r="AM635" t="s">
        <v>249</v>
      </c>
      <c r="AN635" t="s">
        <v>2972</v>
      </c>
      <c r="AO635" t="s">
        <v>6646</v>
      </c>
      <c r="AP635" t="s">
        <v>74</v>
      </c>
      <c r="AQ635" t="s">
        <v>74</v>
      </c>
      <c r="AR635" t="s">
        <v>6647</v>
      </c>
      <c r="AS635" t="s">
        <v>6648</v>
      </c>
      <c r="AT635" t="s">
        <v>74</v>
      </c>
      <c r="AU635">
        <v>1991</v>
      </c>
      <c r="AV635">
        <v>31</v>
      </c>
      <c r="AW635">
        <v>3</v>
      </c>
      <c r="AX635" t="s">
        <v>74</v>
      </c>
      <c r="AY635" t="s">
        <v>74</v>
      </c>
      <c r="AZ635" t="s">
        <v>74</v>
      </c>
      <c r="BA635" t="s">
        <v>74</v>
      </c>
      <c r="BB635">
        <v>241</v>
      </c>
      <c r="BC635">
        <v>247</v>
      </c>
      <c r="BD635" t="s">
        <v>74</v>
      </c>
      <c r="BE635" t="s">
        <v>6649</v>
      </c>
      <c r="BF635" t="str">
        <f>HYPERLINK("http://dx.doi.org/10.1016/0141-1136(91)90014-Y","http://dx.doi.org/10.1016/0141-1136(91)90014-Y")</f>
        <v>http://dx.doi.org/10.1016/0141-1136(91)90014-Y</v>
      </c>
      <c r="BG635" t="s">
        <v>74</v>
      </c>
      <c r="BH635" t="s">
        <v>74</v>
      </c>
      <c r="BI635">
        <v>7</v>
      </c>
      <c r="BJ635" t="s">
        <v>6650</v>
      </c>
      <c r="BK635" t="s">
        <v>97</v>
      </c>
      <c r="BL635" t="s">
        <v>6651</v>
      </c>
      <c r="BM635" t="s">
        <v>6652</v>
      </c>
      <c r="BN635" t="s">
        <v>74</v>
      </c>
      <c r="BO635" t="s">
        <v>453</v>
      </c>
      <c r="BP635" t="s">
        <v>74</v>
      </c>
      <c r="BQ635" t="s">
        <v>74</v>
      </c>
      <c r="BR635" t="s">
        <v>100</v>
      </c>
      <c r="BS635" t="s">
        <v>6653</v>
      </c>
      <c r="BT635" t="str">
        <f>HYPERLINK("https%3A%2F%2Fwww.webofscience.com%2Fwos%2Fwoscc%2Ffull-record%2FWOS:A1991GL08900006","View Full Record in Web of Science")</f>
        <v>View Full Record in Web of Science</v>
      </c>
    </row>
    <row r="636" spans="1:72" x14ac:dyDescent="0.15">
      <c r="A636" t="s">
        <v>72</v>
      </c>
      <c r="B636" t="s">
        <v>6654</v>
      </c>
      <c r="C636" t="s">
        <v>74</v>
      </c>
      <c r="D636" t="s">
        <v>74</v>
      </c>
      <c r="E636" t="s">
        <v>74</v>
      </c>
      <c r="F636" t="s">
        <v>6654</v>
      </c>
      <c r="G636" t="s">
        <v>74</v>
      </c>
      <c r="H636" t="s">
        <v>74</v>
      </c>
      <c r="I636" t="s">
        <v>6655</v>
      </c>
      <c r="J636" t="s">
        <v>711</v>
      </c>
      <c r="K636" t="s">
        <v>74</v>
      </c>
      <c r="L636" t="s">
        <v>74</v>
      </c>
      <c r="M636" t="s">
        <v>77</v>
      </c>
      <c r="N636" t="s">
        <v>1491</v>
      </c>
      <c r="O636" t="s">
        <v>74</v>
      </c>
      <c r="P636" t="s">
        <v>74</v>
      </c>
      <c r="Q636" t="s">
        <v>74</v>
      </c>
      <c r="R636" t="s">
        <v>74</v>
      </c>
      <c r="S636" t="s">
        <v>74</v>
      </c>
      <c r="T636" t="s">
        <v>74</v>
      </c>
      <c r="U636" t="s">
        <v>6656</v>
      </c>
      <c r="V636" t="s">
        <v>6657</v>
      </c>
      <c r="W636" t="s">
        <v>74</v>
      </c>
      <c r="X636" t="s">
        <v>74</v>
      </c>
      <c r="Y636" t="s">
        <v>6658</v>
      </c>
      <c r="Z636" t="s">
        <v>74</v>
      </c>
      <c r="AA636" t="s">
        <v>6659</v>
      </c>
      <c r="AB636" t="s">
        <v>74</v>
      </c>
      <c r="AC636" t="s">
        <v>74</v>
      </c>
      <c r="AD636" t="s">
        <v>74</v>
      </c>
      <c r="AE636" t="s">
        <v>74</v>
      </c>
      <c r="AF636" t="s">
        <v>74</v>
      </c>
      <c r="AG636">
        <v>20</v>
      </c>
      <c r="AH636">
        <v>46</v>
      </c>
      <c r="AI636">
        <v>46</v>
      </c>
      <c r="AJ636">
        <v>0</v>
      </c>
      <c r="AK636">
        <v>4</v>
      </c>
      <c r="AL636" t="s">
        <v>715</v>
      </c>
      <c r="AM636" t="s">
        <v>716</v>
      </c>
      <c r="AN636" t="s">
        <v>717</v>
      </c>
      <c r="AO636" t="s">
        <v>718</v>
      </c>
      <c r="AP636" t="s">
        <v>74</v>
      </c>
      <c r="AQ636" t="s">
        <v>74</v>
      </c>
      <c r="AR636" t="s">
        <v>719</v>
      </c>
      <c r="AS636" t="s">
        <v>720</v>
      </c>
      <c r="AT636" t="s">
        <v>4915</v>
      </c>
      <c r="AU636">
        <v>1991</v>
      </c>
      <c r="AV636">
        <v>96</v>
      </c>
      <c r="AW636" t="s">
        <v>415</v>
      </c>
      <c r="AX636" t="s">
        <v>74</v>
      </c>
      <c r="AY636" t="s">
        <v>74</v>
      </c>
      <c r="AZ636" t="s">
        <v>74</v>
      </c>
      <c r="BA636" t="s">
        <v>74</v>
      </c>
      <c r="BB636">
        <v>167</v>
      </c>
      <c r="BC636">
        <v>173</v>
      </c>
      <c r="BD636" t="s">
        <v>74</v>
      </c>
      <c r="BE636" t="s">
        <v>6660</v>
      </c>
      <c r="BF636" t="str">
        <f>HYPERLINK("http://dx.doi.org/10.1016/0025-3227(91)90214-O","http://dx.doi.org/10.1016/0025-3227(91)90214-O")</f>
        <v>http://dx.doi.org/10.1016/0025-3227(91)90214-O</v>
      </c>
      <c r="BG636" t="s">
        <v>74</v>
      </c>
      <c r="BH636" t="s">
        <v>74</v>
      </c>
      <c r="BI636">
        <v>7</v>
      </c>
      <c r="BJ636" t="s">
        <v>723</v>
      </c>
      <c r="BK636" t="s">
        <v>97</v>
      </c>
      <c r="BL636" t="s">
        <v>724</v>
      </c>
      <c r="BM636" t="s">
        <v>6661</v>
      </c>
      <c r="BN636" t="s">
        <v>74</v>
      </c>
      <c r="BO636" t="s">
        <v>74</v>
      </c>
      <c r="BP636" t="s">
        <v>74</v>
      </c>
      <c r="BQ636" t="s">
        <v>74</v>
      </c>
      <c r="BR636" t="s">
        <v>100</v>
      </c>
      <c r="BS636" t="s">
        <v>6662</v>
      </c>
      <c r="BT636" t="str">
        <f>HYPERLINK("https%3A%2F%2Fwww.webofscience.com%2Fwos%2Fwoscc%2Ffull-record%2FWOS:A1991FB21100017","View Full Record in Web of Science")</f>
        <v>View Full Record in Web of Science</v>
      </c>
    </row>
    <row r="637" spans="1:72" x14ac:dyDescent="0.15">
      <c r="A637" t="s">
        <v>72</v>
      </c>
      <c r="B637" t="s">
        <v>6663</v>
      </c>
      <c r="C637" t="s">
        <v>74</v>
      </c>
      <c r="D637" t="s">
        <v>74</v>
      </c>
      <c r="E637" t="s">
        <v>74</v>
      </c>
      <c r="F637" t="s">
        <v>6663</v>
      </c>
      <c r="G637" t="s">
        <v>74</v>
      </c>
      <c r="H637" t="s">
        <v>74</v>
      </c>
      <c r="I637" t="s">
        <v>6664</v>
      </c>
      <c r="J637" t="s">
        <v>6665</v>
      </c>
      <c r="K637" t="s">
        <v>74</v>
      </c>
      <c r="L637" t="s">
        <v>74</v>
      </c>
      <c r="M637" t="s">
        <v>77</v>
      </c>
      <c r="N637" t="s">
        <v>334</v>
      </c>
      <c r="O637" t="s">
        <v>74</v>
      </c>
      <c r="P637" t="s">
        <v>74</v>
      </c>
      <c r="Q637" t="s">
        <v>74</v>
      </c>
      <c r="R637" t="s">
        <v>74</v>
      </c>
      <c r="S637" t="s">
        <v>74</v>
      </c>
      <c r="T637" t="s">
        <v>74</v>
      </c>
      <c r="U637" t="s">
        <v>74</v>
      </c>
      <c r="V637" t="s">
        <v>74</v>
      </c>
      <c r="W637" t="s">
        <v>6666</v>
      </c>
      <c r="X637" t="s">
        <v>1344</v>
      </c>
      <c r="Y637" t="s">
        <v>6667</v>
      </c>
      <c r="Z637" t="s">
        <v>74</v>
      </c>
      <c r="AA637" t="s">
        <v>74</v>
      </c>
      <c r="AB637" t="s">
        <v>74</v>
      </c>
      <c r="AC637" t="s">
        <v>74</v>
      </c>
      <c r="AD637" t="s">
        <v>74</v>
      </c>
      <c r="AE637" t="s">
        <v>74</v>
      </c>
      <c r="AF637" t="s">
        <v>74</v>
      </c>
      <c r="AG637">
        <v>8</v>
      </c>
      <c r="AH637">
        <v>79</v>
      </c>
      <c r="AI637">
        <v>87</v>
      </c>
      <c r="AJ637">
        <v>0</v>
      </c>
      <c r="AK637">
        <v>28</v>
      </c>
      <c r="AL637" t="s">
        <v>6668</v>
      </c>
      <c r="AM637" t="s">
        <v>1698</v>
      </c>
      <c r="AN637" t="s">
        <v>4836</v>
      </c>
      <c r="AO637" t="s">
        <v>6669</v>
      </c>
      <c r="AP637" t="s">
        <v>74</v>
      </c>
      <c r="AQ637" t="s">
        <v>74</v>
      </c>
      <c r="AR637" t="s">
        <v>6670</v>
      </c>
      <c r="AS637" t="s">
        <v>6671</v>
      </c>
      <c r="AT637" t="s">
        <v>4915</v>
      </c>
      <c r="AU637">
        <v>1991</v>
      </c>
      <c r="AV637">
        <v>7</v>
      </c>
      <c r="AW637">
        <v>1</v>
      </c>
      <c r="AX637" t="s">
        <v>74</v>
      </c>
      <c r="AY637" t="s">
        <v>74</v>
      </c>
      <c r="AZ637" t="s">
        <v>74</v>
      </c>
      <c r="BA637" t="s">
        <v>74</v>
      </c>
      <c r="BB637">
        <v>85</v>
      </c>
      <c r="BC637">
        <v>87</v>
      </c>
      <c r="BD637" t="s">
        <v>74</v>
      </c>
      <c r="BE637" t="s">
        <v>6672</v>
      </c>
      <c r="BF637" t="str">
        <f>HYPERLINK("http://dx.doi.org/10.1111/j.1748-7692.1991.tb00553.x","http://dx.doi.org/10.1111/j.1748-7692.1991.tb00553.x")</f>
        <v>http://dx.doi.org/10.1111/j.1748-7692.1991.tb00553.x</v>
      </c>
      <c r="BG637" t="s">
        <v>74</v>
      </c>
      <c r="BH637" t="s">
        <v>74</v>
      </c>
      <c r="BI637">
        <v>3</v>
      </c>
      <c r="BJ637" t="s">
        <v>1263</v>
      </c>
      <c r="BK637" t="s">
        <v>97</v>
      </c>
      <c r="BL637" t="s">
        <v>1263</v>
      </c>
      <c r="BM637" t="s">
        <v>6673</v>
      </c>
      <c r="BN637" t="s">
        <v>74</v>
      </c>
      <c r="BO637" t="s">
        <v>74</v>
      </c>
      <c r="BP637" t="s">
        <v>74</v>
      </c>
      <c r="BQ637" t="s">
        <v>74</v>
      </c>
      <c r="BR637" t="s">
        <v>100</v>
      </c>
      <c r="BS637" t="s">
        <v>6674</v>
      </c>
      <c r="BT637" t="str">
        <f>HYPERLINK("https%3A%2F%2Fwww.webofscience.com%2Fwos%2Fwoscc%2Ffull-record%2FWOS:A1991EX93000008","View Full Record in Web of Science")</f>
        <v>View Full Record in Web of Science</v>
      </c>
    </row>
    <row r="638" spans="1:72" x14ac:dyDescent="0.15">
      <c r="A638" t="s">
        <v>72</v>
      </c>
      <c r="B638" t="s">
        <v>6675</v>
      </c>
      <c r="C638" t="s">
        <v>74</v>
      </c>
      <c r="D638" t="s">
        <v>74</v>
      </c>
      <c r="E638" t="s">
        <v>74</v>
      </c>
      <c r="F638" t="s">
        <v>6675</v>
      </c>
      <c r="G638" t="s">
        <v>74</v>
      </c>
      <c r="H638" t="s">
        <v>74</v>
      </c>
      <c r="I638" t="s">
        <v>6676</v>
      </c>
      <c r="J638" t="s">
        <v>6677</v>
      </c>
      <c r="K638" t="s">
        <v>74</v>
      </c>
      <c r="L638" t="s">
        <v>74</v>
      </c>
      <c r="M638" t="s">
        <v>77</v>
      </c>
      <c r="N638" t="s">
        <v>78</v>
      </c>
      <c r="O638" t="s">
        <v>74</v>
      </c>
      <c r="P638" t="s">
        <v>74</v>
      </c>
      <c r="Q638" t="s">
        <v>74</v>
      </c>
      <c r="R638" t="s">
        <v>74</v>
      </c>
      <c r="S638" t="s">
        <v>74</v>
      </c>
      <c r="T638" t="s">
        <v>6678</v>
      </c>
      <c r="U638" t="s">
        <v>74</v>
      </c>
      <c r="V638" t="s">
        <v>6679</v>
      </c>
      <c r="W638" t="s">
        <v>74</v>
      </c>
      <c r="X638" t="s">
        <v>74</v>
      </c>
      <c r="Y638" t="s">
        <v>6680</v>
      </c>
      <c r="Z638" t="s">
        <v>74</v>
      </c>
      <c r="AA638" t="s">
        <v>74</v>
      </c>
      <c r="AB638" t="s">
        <v>74</v>
      </c>
      <c r="AC638" t="s">
        <v>74</v>
      </c>
      <c r="AD638" t="s">
        <v>74</v>
      </c>
      <c r="AE638" t="s">
        <v>74</v>
      </c>
      <c r="AF638" t="s">
        <v>74</v>
      </c>
      <c r="AG638">
        <v>0</v>
      </c>
      <c r="AH638">
        <v>3</v>
      </c>
      <c r="AI638">
        <v>3</v>
      </c>
      <c r="AJ638">
        <v>0</v>
      </c>
      <c r="AK638">
        <v>0</v>
      </c>
      <c r="AL638" t="s">
        <v>6681</v>
      </c>
      <c r="AM638" t="s">
        <v>6682</v>
      </c>
      <c r="AN638" t="s">
        <v>6683</v>
      </c>
      <c r="AO638" t="s">
        <v>6684</v>
      </c>
      <c r="AP638" t="s">
        <v>74</v>
      </c>
      <c r="AQ638" t="s">
        <v>74</v>
      </c>
      <c r="AR638" t="s">
        <v>6677</v>
      </c>
      <c r="AS638" t="s">
        <v>6685</v>
      </c>
      <c r="AT638" t="s">
        <v>4915</v>
      </c>
      <c r="AU638">
        <v>1991</v>
      </c>
      <c r="AV638">
        <v>14</v>
      </c>
      <c r="AW638">
        <v>1</v>
      </c>
      <c r="AX638" t="s">
        <v>74</v>
      </c>
      <c r="AY638" t="s">
        <v>74</v>
      </c>
      <c r="AZ638" t="s">
        <v>74</v>
      </c>
      <c r="BA638" t="s">
        <v>74</v>
      </c>
      <c r="BB638">
        <v>55</v>
      </c>
      <c r="BC638">
        <v>64</v>
      </c>
      <c r="BD638" t="s">
        <v>74</v>
      </c>
      <c r="BE638" t="s">
        <v>74</v>
      </c>
      <c r="BF638" t="s">
        <v>74</v>
      </c>
      <c r="BG638" t="s">
        <v>74</v>
      </c>
      <c r="BH638" t="s">
        <v>74</v>
      </c>
      <c r="BI638">
        <v>10</v>
      </c>
      <c r="BJ638" t="s">
        <v>359</v>
      </c>
      <c r="BK638" t="s">
        <v>97</v>
      </c>
      <c r="BL638" t="s">
        <v>359</v>
      </c>
      <c r="BM638" t="s">
        <v>6686</v>
      </c>
      <c r="BN638" t="s">
        <v>74</v>
      </c>
      <c r="BO638" t="s">
        <v>74</v>
      </c>
      <c r="BP638" t="s">
        <v>74</v>
      </c>
      <c r="BQ638" t="s">
        <v>74</v>
      </c>
      <c r="BR638" t="s">
        <v>100</v>
      </c>
      <c r="BS638" t="s">
        <v>6687</v>
      </c>
      <c r="BT638" t="str">
        <f>HYPERLINK("https%3A%2F%2Fwww.webofscience.com%2Fwos%2Fwoscc%2Ffull-record%2FWOS:A1991EX59100009","View Full Record in Web of Science")</f>
        <v>View Full Record in Web of Science</v>
      </c>
    </row>
    <row r="639" spans="1:72" x14ac:dyDescent="0.15">
      <c r="A639" t="s">
        <v>4709</v>
      </c>
      <c r="B639" t="s">
        <v>6688</v>
      </c>
      <c r="C639" t="s">
        <v>74</v>
      </c>
      <c r="D639" t="s">
        <v>6689</v>
      </c>
      <c r="E639" t="s">
        <v>74</v>
      </c>
      <c r="F639" t="s">
        <v>6688</v>
      </c>
      <c r="G639" t="s">
        <v>74</v>
      </c>
      <c r="H639" t="s">
        <v>74</v>
      </c>
      <c r="I639" t="s">
        <v>6690</v>
      </c>
      <c r="J639" t="s">
        <v>6691</v>
      </c>
      <c r="K639" t="s">
        <v>6692</v>
      </c>
      <c r="L639" t="s">
        <v>74</v>
      </c>
      <c r="M639" t="s">
        <v>77</v>
      </c>
      <c r="N639" t="s">
        <v>4714</v>
      </c>
      <c r="O639" t="s">
        <v>6693</v>
      </c>
      <c r="P639" t="s">
        <v>6694</v>
      </c>
      <c r="Q639" t="s">
        <v>6695</v>
      </c>
      <c r="R639" t="s">
        <v>74</v>
      </c>
      <c r="S639" t="s">
        <v>74</v>
      </c>
      <c r="T639" t="s">
        <v>74</v>
      </c>
      <c r="U639" t="s">
        <v>74</v>
      </c>
      <c r="V639" t="s">
        <v>74</v>
      </c>
      <c r="W639" t="s">
        <v>74</v>
      </c>
      <c r="X639" t="s">
        <v>74</v>
      </c>
      <c r="Y639" t="s">
        <v>74</v>
      </c>
      <c r="Z639" t="s">
        <v>74</v>
      </c>
      <c r="AA639" t="s">
        <v>74</v>
      </c>
      <c r="AB639" t="s">
        <v>74</v>
      </c>
      <c r="AC639" t="s">
        <v>74</v>
      </c>
      <c r="AD639" t="s">
        <v>74</v>
      </c>
      <c r="AE639" t="s">
        <v>74</v>
      </c>
      <c r="AF639" t="s">
        <v>74</v>
      </c>
      <c r="AG639">
        <v>0</v>
      </c>
      <c r="AH639">
        <v>5</v>
      </c>
      <c r="AI639">
        <v>5</v>
      </c>
      <c r="AJ639">
        <v>0</v>
      </c>
      <c r="AK639">
        <v>0</v>
      </c>
      <c r="AL639" t="s">
        <v>6696</v>
      </c>
      <c r="AM639" t="s">
        <v>6697</v>
      </c>
      <c r="AN639" t="s">
        <v>6697</v>
      </c>
      <c r="AO639" t="s">
        <v>74</v>
      </c>
      <c r="AP639" t="s">
        <v>74</v>
      </c>
      <c r="AQ639" t="s">
        <v>6698</v>
      </c>
      <c r="AR639" t="s">
        <v>6699</v>
      </c>
      <c r="AS639" t="s">
        <v>74</v>
      </c>
      <c r="AT639" t="s">
        <v>74</v>
      </c>
      <c r="AU639">
        <v>1991</v>
      </c>
      <c r="AV639" t="s">
        <v>74</v>
      </c>
      <c r="AW639" t="s">
        <v>74</v>
      </c>
      <c r="AX639" t="s">
        <v>74</v>
      </c>
      <c r="AY639" t="s">
        <v>74</v>
      </c>
      <c r="AZ639" t="s">
        <v>74</v>
      </c>
      <c r="BA639" t="s">
        <v>74</v>
      </c>
      <c r="BB639">
        <v>397</v>
      </c>
      <c r="BC639">
        <v>414</v>
      </c>
      <c r="BD639" t="s">
        <v>74</v>
      </c>
      <c r="BE639" t="s">
        <v>6700</v>
      </c>
      <c r="BF639" t="str">
        <f>HYPERLINK("http://dx.doi.org/10.1144/GSL.SP.1991.058.01.25","http://dx.doi.org/10.1144/GSL.SP.1991.058.01.25")</f>
        <v>http://dx.doi.org/10.1144/GSL.SP.1991.058.01.25</v>
      </c>
      <c r="BG639" t="s">
        <v>74</v>
      </c>
      <c r="BH639" t="s">
        <v>74</v>
      </c>
      <c r="BI639">
        <v>18</v>
      </c>
      <c r="BJ639" t="s">
        <v>6701</v>
      </c>
      <c r="BK639" t="s">
        <v>4726</v>
      </c>
      <c r="BL639" t="s">
        <v>6702</v>
      </c>
      <c r="BM639" t="s">
        <v>6703</v>
      </c>
      <c r="BN639" t="s">
        <v>74</v>
      </c>
      <c r="BO639" t="s">
        <v>74</v>
      </c>
      <c r="BP639" t="s">
        <v>74</v>
      </c>
      <c r="BQ639" t="s">
        <v>74</v>
      </c>
      <c r="BR639" t="s">
        <v>100</v>
      </c>
      <c r="BS639" t="s">
        <v>6704</v>
      </c>
      <c r="BT639" t="str">
        <f>HYPERLINK("https%3A%2F%2Fwww.webofscience.com%2Fwos%2Fwoscc%2Ffull-record%2FWOS:A1991BV18F00025","View Full Record in Web of Science")</f>
        <v>View Full Record in Web of Science</v>
      </c>
    </row>
    <row r="640" spans="1:72" x14ac:dyDescent="0.15">
      <c r="A640" t="s">
        <v>4709</v>
      </c>
      <c r="B640" t="s">
        <v>6705</v>
      </c>
      <c r="C640" t="s">
        <v>74</v>
      </c>
      <c r="D640" t="s">
        <v>74</v>
      </c>
      <c r="E640" t="s">
        <v>6706</v>
      </c>
      <c r="F640" t="s">
        <v>6705</v>
      </c>
      <c r="G640" t="s">
        <v>74</v>
      </c>
      <c r="H640" t="s">
        <v>74</v>
      </c>
      <c r="I640" t="s">
        <v>6707</v>
      </c>
      <c r="J640" t="s">
        <v>6708</v>
      </c>
      <c r="K640" t="s">
        <v>74</v>
      </c>
      <c r="L640" t="s">
        <v>74</v>
      </c>
      <c r="M640" t="s">
        <v>77</v>
      </c>
      <c r="N640" t="s">
        <v>4714</v>
      </c>
      <c r="O640" t="s">
        <v>6709</v>
      </c>
      <c r="P640" t="s">
        <v>6710</v>
      </c>
      <c r="Q640" t="s">
        <v>6711</v>
      </c>
      <c r="R640" t="s">
        <v>74</v>
      </c>
      <c r="S640" t="s">
        <v>74</v>
      </c>
      <c r="T640" t="s">
        <v>74</v>
      </c>
      <c r="U640" t="s">
        <v>74</v>
      </c>
      <c r="V640" t="s">
        <v>74</v>
      </c>
      <c r="W640" t="s">
        <v>74</v>
      </c>
      <c r="X640" t="s">
        <v>74</v>
      </c>
      <c r="Y640" t="s">
        <v>74</v>
      </c>
      <c r="Z640" t="s">
        <v>74</v>
      </c>
      <c r="AA640" t="s">
        <v>74</v>
      </c>
      <c r="AB640" t="s">
        <v>74</v>
      </c>
      <c r="AC640" t="s">
        <v>74</v>
      </c>
      <c r="AD640" t="s">
        <v>74</v>
      </c>
      <c r="AE640" t="s">
        <v>74</v>
      </c>
      <c r="AF640" t="s">
        <v>74</v>
      </c>
      <c r="AG640">
        <v>0</v>
      </c>
      <c r="AH640">
        <v>0</v>
      </c>
      <c r="AI640">
        <v>0</v>
      </c>
      <c r="AJ640">
        <v>0</v>
      </c>
      <c r="AK640">
        <v>0</v>
      </c>
      <c r="AL640" t="s">
        <v>6712</v>
      </c>
      <c r="AM640" t="s">
        <v>87</v>
      </c>
      <c r="AN640" t="s">
        <v>87</v>
      </c>
      <c r="AO640" t="s">
        <v>74</v>
      </c>
      <c r="AP640" t="s">
        <v>74</v>
      </c>
      <c r="AQ640" t="s">
        <v>6713</v>
      </c>
      <c r="AR640" t="s">
        <v>74</v>
      </c>
      <c r="AS640" t="s">
        <v>74</v>
      </c>
      <c r="AT640" t="s">
        <v>74</v>
      </c>
      <c r="AU640">
        <v>1991</v>
      </c>
      <c r="AV640" t="s">
        <v>74</v>
      </c>
      <c r="AW640" t="s">
        <v>74</v>
      </c>
      <c r="AX640" t="s">
        <v>74</v>
      </c>
      <c r="AY640" t="s">
        <v>74</v>
      </c>
      <c r="AZ640" t="s">
        <v>74</v>
      </c>
      <c r="BA640" t="s">
        <v>74</v>
      </c>
      <c r="BB640">
        <v>19</v>
      </c>
      <c r="BC640">
        <v>25</v>
      </c>
      <c r="BD640" t="s">
        <v>74</v>
      </c>
      <c r="BE640" t="s">
        <v>74</v>
      </c>
      <c r="BF640" t="s">
        <v>74</v>
      </c>
      <c r="BG640" t="s">
        <v>74</v>
      </c>
      <c r="BH640" t="s">
        <v>74</v>
      </c>
      <c r="BI640">
        <v>7</v>
      </c>
      <c r="BJ640" t="s">
        <v>6714</v>
      </c>
      <c r="BK640" t="s">
        <v>4726</v>
      </c>
      <c r="BL640" t="s">
        <v>6715</v>
      </c>
      <c r="BM640" t="s">
        <v>6716</v>
      </c>
      <c r="BN640" t="s">
        <v>74</v>
      </c>
      <c r="BO640" t="s">
        <v>74</v>
      </c>
      <c r="BP640" t="s">
        <v>74</v>
      </c>
      <c r="BQ640" t="s">
        <v>74</v>
      </c>
      <c r="BR640" t="s">
        <v>100</v>
      </c>
      <c r="BS640" t="s">
        <v>6717</v>
      </c>
      <c r="BT640" t="str">
        <f>HYPERLINK("https%3A%2F%2Fwww.webofscience.com%2Fwos%2Fwoscc%2Ffull-record%2FWOS:A1991BV85J00004","View Full Record in Web of Science")</f>
        <v>View Full Record in Web of Science</v>
      </c>
    </row>
    <row r="641" spans="1:72" x14ac:dyDescent="0.15">
      <c r="A641" t="s">
        <v>72</v>
      </c>
      <c r="B641" t="s">
        <v>6718</v>
      </c>
      <c r="C641" t="s">
        <v>74</v>
      </c>
      <c r="D641" t="s">
        <v>74</v>
      </c>
      <c r="E641" t="s">
        <v>74</v>
      </c>
      <c r="F641" t="s">
        <v>6718</v>
      </c>
      <c r="G641" t="s">
        <v>74</v>
      </c>
      <c r="H641" t="s">
        <v>74</v>
      </c>
      <c r="I641" t="s">
        <v>6719</v>
      </c>
      <c r="J641" t="s">
        <v>1709</v>
      </c>
      <c r="K641" t="s">
        <v>74</v>
      </c>
      <c r="L641" t="s">
        <v>74</v>
      </c>
      <c r="M641" t="s">
        <v>77</v>
      </c>
      <c r="N641" t="s">
        <v>78</v>
      </c>
      <c r="O641" t="s">
        <v>74</v>
      </c>
      <c r="P641" t="s">
        <v>74</v>
      </c>
      <c r="Q641" t="s">
        <v>74</v>
      </c>
      <c r="R641" t="s">
        <v>74</v>
      </c>
      <c r="S641" t="s">
        <v>74</v>
      </c>
      <c r="T641" t="s">
        <v>6720</v>
      </c>
      <c r="U641" t="s">
        <v>74</v>
      </c>
      <c r="V641" t="s">
        <v>6721</v>
      </c>
      <c r="W641" t="s">
        <v>74</v>
      </c>
      <c r="X641" t="s">
        <v>74</v>
      </c>
      <c r="Y641" t="s">
        <v>6722</v>
      </c>
      <c r="Z641" t="s">
        <v>74</v>
      </c>
      <c r="AA641" t="s">
        <v>6723</v>
      </c>
      <c r="AB641" t="s">
        <v>74</v>
      </c>
      <c r="AC641" t="s">
        <v>74</v>
      </c>
      <c r="AD641" t="s">
        <v>74</v>
      </c>
      <c r="AE641" t="s">
        <v>74</v>
      </c>
      <c r="AF641" t="s">
        <v>74</v>
      </c>
      <c r="AG641">
        <v>5</v>
      </c>
      <c r="AH641">
        <v>3</v>
      </c>
      <c r="AI641">
        <v>4</v>
      </c>
      <c r="AJ641">
        <v>0</v>
      </c>
      <c r="AK641">
        <v>3</v>
      </c>
      <c r="AL641" t="s">
        <v>1715</v>
      </c>
      <c r="AM641" t="s">
        <v>1716</v>
      </c>
      <c r="AN641" t="s">
        <v>1717</v>
      </c>
      <c r="AO641" t="s">
        <v>1718</v>
      </c>
      <c r="AP641" t="s">
        <v>74</v>
      </c>
      <c r="AQ641" t="s">
        <v>74</v>
      </c>
      <c r="AR641" t="s">
        <v>1709</v>
      </c>
      <c r="AS641" t="s">
        <v>1719</v>
      </c>
      <c r="AT641" t="s">
        <v>4915</v>
      </c>
      <c r="AU641">
        <v>1991</v>
      </c>
      <c r="AV641">
        <v>37</v>
      </c>
      <c r="AW641">
        <v>1</v>
      </c>
      <c r="AX641" t="s">
        <v>74</v>
      </c>
      <c r="AY641" t="s">
        <v>74</v>
      </c>
      <c r="AZ641" t="s">
        <v>74</v>
      </c>
      <c r="BA641" t="s">
        <v>74</v>
      </c>
      <c r="BB641">
        <v>20</v>
      </c>
      <c r="BC641">
        <v>37</v>
      </c>
      <c r="BD641" t="s">
        <v>74</v>
      </c>
      <c r="BE641" t="s">
        <v>6724</v>
      </c>
      <c r="BF641" t="str">
        <f>HYPERLINK("http://dx.doi.org/10.1163/187529291X00033","http://dx.doi.org/10.1163/187529291X00033")</f>
        <v>http://dx.doi.org/10.1163/187529291X00033</v>
      </c>
      <c r="BG641" t="s">
        <v>74</v>
      </c>
      <c r="BH641" t="s">
        <v>74</v>
      </c>
      <c r="BI641">
        <v>18</v>
      </c>
      <c r="BJ641" t="s">
        <v>677</v>
      </c>
      <c r="BK641" t="s">
        <v>97</v>
      </c>
      <c r="BL641" t="s">
        <v>677</v>
      </c>
      <c r="BM641" t="s">
        <v>6725</v>
      </c>
      <c r="BN641" t="s">
        <v>74</v>
      </c>
      <c r="BO641" t="s">
        <v>74</v>
      </c>
      <c r="BP641" t="s">
        <v>74</v>
      </c>
      <c r="BQ641" t="s">
        <v>74</v>
      </c>
      <c r="BR641" t="s">
        <v>100</v>
      </c>
      <c r="BS641" t="s">
        <v>6726</v>
      </c>
      <c r="BT641" t="str">
        <f>HYPERLINK("https%3A%2F%2Fwww.webofscience.com%2Fwos%2Fwoscc%2Ffull-record%2FWOS:A1991FJ81000003","View Full Record in Web of Science")</f>
        <v>View Full Record in Web of Science</v>
      </c>
    </row>
    <row r="642" spans="1:72" x14ac:dyDescent="0.15">
      <c r="A642" t="s">
        <v>72</v>
      </c>
      <c r="B642" t="s">
        <v>6727</v>
      </c>
      <c r="C642" t="s">
        <v>74</v>
      </c>
      <c r="D642" t="s">
        <v>74</v>
      </c>
      <c r="E642" t="s">
        <v>74</v>
      </c>
      <c r="F642" t="s">
        <v>6727</v>
      </c>
      <c r="G642" t="s">
        <v>74</v>
      </c>
      <c r="H642" t="s">
        <v>74</v>
      </c>
      <c r="I642" t="s">
        <v>6728</v>
      </c>
      <c r="J642" t="s">
        <v>6729</v>
      </c>
      <c r="K642" t="s">
        <v>74</v>
      </c>
      <c r="L642" t="s">
        <v>74</v>
      </c>
      <c r="M642" t="s">
        <v>77</v>
      </c>
      <c r="N642" t="s">
        <v>78</v>
      </c>
      <c r="O642" t="s">
        <v>74</v>
      </c>
      <c r="P642" t="s">
        <v>74</v>
      </c>
      <c r="Q642" t="s">
        <v>74</v>
      </c>
      <c r="R642" t="s">
        <v>74</v>
      </c>
      <c r="S642" t="s">
        <v>74</v>
      </c>
      <c r="T642" t="s">
        <v>6730</v>
      </c>
      <c r="U642" t="s">
        <v>74</v>
      </c>
      <c r="V642" t="s">
        <v>6731</v>
      </c>
      <c r="W642" t="s">
        <v>6732</v>
      </c>
      <c r="X642" t="s">
        <v>74</v>
      </c>
      <c r="Y642" t="s">
        <v>6733</v>
      </c>
      <c r="Z642" t="s">
        <v>74</v>
      </c>
      <c r="AA642" t="s">
        <v>74</v>
      </c>
      <c r="AB642" t="s">
        <v>74</v>
      </c>
      <c r="AC642" t="s">
        <v>74</v>
      </c>
      <c r="AD642" t="s">
        <v>74</v>
      </c>
      <c r="AE642" t="s">
        <v>74</v>
      </c>
      <c r="AF642" t="s">
        <v>74</v>
      </c>
      <c r="AG642">
        <v>20</v>
      </c>
      <c r="AH642">
        <v>7</v>
      </c>
      <c r="AI642">
        <v>7</v>
      </c>
      <c r="AJ642">
        <v>0</v>
      </c>
      <c r="AK642">
        <v>8</v>
      </c>
      <c r="AL642" t="s">
        <v>6734</v>
      </c>
      <c r="AM642" t="s">
        <v>6735</v>
      </c>
      <c r="AN642" t="s">
        <v>6736</v>
      </c>
      <c r="AO642" t="s">
        <v>6737</v>
      </c>
      <c r="AP642" t="s">
        <v>74</v>
      </c>
      <c r="AQ642" t="s">
        <v>74</v>
      </c>
      <c r="AR642" t="s">
        <v>6738</v>
      </c>
      <c r="AS642" t="s">
        <v>6739</v>
      </c>
      <c r="AT642" t="s">
        <v>74</v>
      </c>
      <c r="AU642">
        <v>1991</v>
      </c>
      <c r="AV642">
        <v>15</v>
      </c>
      <c r="AW642">
        <v>2</v>
      </c>
      <c r="AX642" t="s">
        <v>74</v>
      </c>
      <c r="AY642" t="s">
        <v>74</v>
      </c>
      <c r="AZ642" t="s">
        <v>74</v>
      </c>
      <c r="BA642" t="s">
        <v>74</v>
      </c>
      <c r="BB642">
        <v>117</v>
      </c>
      <c r="BC642">
        <v>121</v>
      </c>
      <c r="BD642" t="s">
        <v>74</v>
      </c>
      <c r="BE642" t="s">
        <v>74</v>
      </c>
      <c r="BF642" t="s">
        <v>74</v>
      </c>
      <c r="BG642" t="s">
        <v>74</v>
      </c>
      <c r="BH642" t="s">
        <v>74</v>
      </c>
      <c r="BI642">
        <v>5</v>
      </c>
      <c r="BJ642" t="s">
        <v>790</v>
      </c>
      <c r="BK642" t="s">
        <v>97</v>
      </c>
      <c r="BL642" t="s">
        <v>791</v>
      </c>
      <c r="BM642" t="s">
        <v>6740</v>
      </c>
      <c r="BN642" t="s">
        <v>74</v>
      </c>
      <c r="BO642" t="s">
        <v>74</v>
      </c>
      <c r="BP642" t="s">
        <v>74</v>
      </c>
      <c r="BQ642" t="s">
        <v>74</v>
      </c>
      <c r="BR642" t="s">
        <v>100</v>
      </c>
      <c r="BS642" t="s">
        <v>6741</v>
      </c>
      <c r="BT642" t="str">
        <f>HYPERLINK("https%3A%2F%2Fwww.webofscience.com%2Fwos%2Fwoscc%2Ffull-record%2FWOS:A1991HA88800003","View Full Record in Web of Science")</f>
        <v>View Full Record in Web of Science</v>
      </c>
    </row>
    <row r="643" spans="1:72" x14ac:dyDescent="0.15">
      <c r="A643" t="s">
        <v>72</v>
      </c>
      <c r="B643" t="s">
        <v>6742</v>
      </c>
      <c r="C643" t="s">
        <v>74</v>
      </c>
      <c r="D643" t="s">
        <v>74</v>
      </c>
      <c r="E643" t="s">
        <v>74</v>
      </c>
      <c r="F643" t="s">
        <v>6742</v>
      </c>
      <c r="G643" t="s">
        <v>74</v>
      </c>
      <c r="H643" t="s">
        <v>74</v>
      </c>
      <c r="I643" t="s">
        <v>6743</v>
      </c>
      <c r="J643" t="s">
        <v>6744</v>
      </c>
      <c r="K643" t="s">
        <v>74</v>
      </c>
      <c r="L643" t="s">
        <v>74</v>
      </c>
      <c r="M643" t="s">
        <v>77</v>
      </c>
      <c r="N643" t="s">
        <v>78</v>
      </c>
      <c r="O643" t="s">
        <v>74</v>
      </c>
      <c r="P643" t="s">
        <v>74</v>
      </c>
      <c r="Q643" t="s">
        <v>74</v>
      </c>
      <c r="R643" t="s">
        <v>74</v>
      </c>
      <c r="S643" t="s">
        <v>74</v>
      </c>
      <c r="T643" t="s">
        <v>6745</v>
      </c>
      <c r="U643" t="s">
        <v>74</v>
      </c>
      <c r="V643" t="s">
        <v>6746</v>
      </c>
      <c r="W643" t="s">
        <v>74</v>
      </c>
      <c r="X643" t="s">
        <v>74</v>
      </c>
      <c r="Y643" t="s">
        <v>6747</v>
      </c>
      <c r="Z643" t="s">
        <v>74</v>
      </c>
      <c r="AA643" t="s">
        <v>74</v>
      </c>
      <c r="AB643" t="s">
        <v>74</v>
      </c>
      <c r="AC643" t="s">
        <v>74</v>
      </c>
      <c r="AD643" t="s">
        <v>74</v>
      </c>
      <c r="AE643" t="s">
        <v>74</v>
      </c>
      <c r="AF643" t="s">
        <v>74</v>
      </c>
      <c r="AG643">
        <v>0</v>
      </c>
      <c r="AH643">
        <v>7</v>
      </c>
      <c r="AI643">
        <v>8</v>
      </c>
      <c r="AJ643">
        <v>0</v>
      </c>
      <c r="AK643">
        <v>1</v>
      </c>
      <c r="AL643" t="s">
        <v>6748</v>
      </c>
      <c r="AM643" t="s">
        <v>6749</v>
      </c>
      <c r="AN643" t="s">
        <v>6750</v>
      </c>
      <c r="AO643" t="s">
        <v>6751</v>
      </c>
      <c r="AP643" t="s">
        <v>74</v>
      </c>
      <c r="AQ643" t="s">
        <v>74</v>
      </c>
      <c r="AR643" t="s">
        <v>6752</v>
      </c>
      <c r="AS643" t="s">
        <v>6753</v>
      </c>
      <c r="AT643" t="s">
        <v>74</v>
      </c>
      <c r="AU643">
        <v>1991</v>
      </c>
      <c r="AV643">
        <v>25</v>
      </c>
      <c r="AW643">
        <v>3</v>
      </c>
      <c r="AX643" t="s">
        <v>74</v>
      </c>
      <c r="AY643" t="s">
        <v>74</v>
      </c>
      <c r="AZ643" t="s">
        <v>74</v>
      </c>
      <c r="BA643" t="s">
        <v>74</v>
      </c>
      <c r="BB643">
        <v>255</v>
      </c>
      <c r="BC643">
        <v>268</v>
      </c>
      <c r="BD643" t="s">
        <v>74</v>
      </c>
      <c r="BE643" t="s">
        <v>6754</v>
      </c>
      <c r="BF643" t="str">
        <f>HYPERLINK("http://dx.doi.org/10.1080/00288330.1991.9516477","http://dx.doi.org/10.1080/00288330.1991.9516477")</f>
        <v>http://dx.doi.org/10.1080/00288330.1991.9516477</v>
      </c>
      <c r="BG643" t="s">
        <v>74</v>
      </c>
      <c r="BH643" t="s">
        <v>74</v>
      </c>
      <c r="BI643">
        <v>14</v>
      </c>
      <c r="BJ643" t="s">
        <v>5324</v>
      </c>
      <c r="BK643" t="s">
        <v>97</v>
      </c>
      <c r="BL643" t="s">
        <v>5324</v>
      </c>
      <c r="BM643" t="s">
        <v>6755</v>
      </c>
      <c r="BN643" t="s">
        <v>74</v>
      </c>
      <c r="BO643" t="s">
        <v>147</v>
      </c>
      <c r="BP643" t="s">
        <v>74</v>
      </c>
      <c r="BQ643" t="s">
        <v>74</v>
      </c>
      <c r="BR643" t="s">
        <v>100</v>
      </c>
      <c r="BS643" t="s">
        <v>6756</v>
      </c>
      <c r="BT643" t="str">
        <f>HYPERLINK("https%3A%2F%2Fwww.webofscience.com%2Fwos%2Fwoscc%2Ffull-record%2FWOS:A1991GP59800004","View Full Record in Web of Science")</f>
        <v>View Full Record in Web of Science</v>
      </c>
    </row>
    <row r="644" spans="1:72" x14ac:dyDescent="0.15">
      <c r="A644" t="s">
        <v>72</v>
      </c>
      <c r="B644" t="s">
        <v>6757</v>
      </c>
      <c r="C644" t="s">
        <v>74</v>
      </c>
      <c r="D644" t="s">
        <v>74</v>
      </c>
      <c r="E644" t="s">
        <v>74</v>
      </c>
      <c r="F644" t="s">
        <v>6757</v>
      </c>
      <c r="G644" t="s">
        <v>74</v>
      </c>
      <c r="H644" t="s">
        <v>74</v>
      </c>
      <c r="I644" t="s">
        <v>6758</v>
      </c>
      <c r="J644" t="s">
        <v>6759</v>
      </c>
      <c r="K644" t="s">
        <v>74</v>
      </c>
      <c r="L644" t="s">
        <v>74</v>
      </c>
      <c r="M644" t="s">
        <v>77</v>
      </c>
      <c r="N644" t="s">
        <v>78</v>
      </c>
      <c r="O644" t="s">
        <v>74</v>
      </c>
      <c r="P644" t="s">
        <v>74</v>
      </c>
      <c r="Q644" t="s">
        <v>74</v>
      </c>
      <c r="R644" t="s">
        <v>74</v>
      </c>
      <c r="S644" t="s">
        <v>74</v>
      </c>
      <c r="T644" t="s">
        <v>6760</v>
      </c>
      <c r="U644" t="s">
        <v>6761</v>
      </c>
      <c r="V644" t="s">
        <v>6762</v>
      </c>
      <c r="W644" t="s">
        <v>74</v>
      </c>
      <c r="X644" t="s">
        <v>74</v>
      </c>
      <c r="Y644" t="s">
        <v>6763</v>
      </c>
      <c r="Z644" t="s">
        <v>74</v>
      </c>
      <c r="AA644" t="s">
        <v>74</v>
      </c>
      <c r="AB644" t="s">
        <v>74</v>
      </c>
      <c r="AC644" t="s">
        <v>74</v>
      </c>
      <c r="AD644" t="s">
        <v>74</v>
      </c>
      <c r="AE644" t="s">
        <v>74</v>
      </c>
      <c r="AF644" t="s">
        <v>74</v>
      </c>
      <c r="AG644">
        <v>53</v>
      </c>
      <c r="AH644">
        <v>10</v>
      </c>
      <c r="AI644">
        <v>11</v>
      </c>
      <c r="AJ644">
        <v>1</v>
      </c>
      <c r="AK644">
        <v>11</v>
      </c>
      <c r="AL644" t="s">
        <v>842</v>
      </c>
      <c r="AM644" t="s">
        <v>215</v>
      </c>
      <c r="AN644" t="s">
        <v>860</v>
      </c>
      <c r="AO644" t="s">
        <v>6764</v>
      </c>
      <c r="AP644" t="s">
        <v>6765</v>
      </c>
      <c r="AQ644" t="s">
        <v>74</v>
      </c>
      <c r="AR644" t="s">
        <v>6759</v>
      </c>
      <c r="AS644" t="s">
        <v>6766</v>
      </c>
      <c r="AT644" t="s">
        <v>74</v>
      </c>
      <c r="AU644">
        <v>1991</v>
      </c>
      <c r="AV644">
        <v>86</v>
      </c>
      <c r="AW644">
        <v>1</v>
      </c>
      <c r="AX644" t="s">
        <v>74</v>
      </c>
      <c r="AY644" t="s">
        <v>74</v>
      </c>
      <c r="AZ644" t="s">
        <v>74</v>
      </c>
      <c r="BA644" t="s">
        <v>74</v>
      </c>
      <c r="BB644">
        <v>132</v>
      </c>
      <c r="BC644">
        <v>139</v>
      </c>
      <c r="BD644" t="s">
        <v>74</v>
      </c>
      <c r="BE644" t="s">
        <v>6767</v>
      </c>
      <c r="BF644" t="str">
        <f>HYPERLINK("http://dx.doi.org/10.1007/BF00317400","http://dx.doi.org/10.1007/BF00317400")</f>
        <v>http://dx.doi.org/10.1007/BF00317400</v>
      </c>
      <c r="BG644" t="s">
        <v>74</v>
      </c>
      <c r="BH644" t="s">
        <v>74</v>
      </c>
      <c r="BI644">
        <v>8</v>
      </c>
      <c r="BJ644" t="s">
        <v>790</v>
      </c>
      <c r="BK644" t="s">
        <v>97</v>
      </c>
      <c r="BL644" t="s">
        <v>791</v>
      </c>
      <c r="BM644" t="s">
        <v>6768</v>
      </c>
      <c r="BN644">
        <v>28313169</v>
      </c>
      <c r="BO644" t="s">
        <v>74</v>
      </c>
      <c r="BP644" t="s">
        <v>74</v>
      </c>
      <c r="BQ644" t="s">
        <v>74</v>
      </c>
      <c r="BR644" t="s">
        <v>100</v>
      </c>
      <c r="BS644" t="s">
        <v>6769</v>
      </c>
      <c r="BT644" t="str">
        <f>HYPERLINK("https%3A%2F%2Fwww.webofscience.com%2Fwos%2Fwoscc%2Ffull-record%2FWOS:A1991FD56400020","View Full Record in Web of Science")</f>
        <v>View Full Record in Web of Science</v>
      </c>
    </row>
    <row r="645" spans="1:72" x14ac:dyDescent="0.15">
      <c r="A645" t="s">
        <v>72</v>
      </c>
      <c r="B645" t="s">
        <v>6770</v>
      </c>
      <c r="C645" t="s">
        <v>74</v>
      </c>
      <c r="D645" t="s">
        <v>74</v>
      </c>
      <c r="E645" t="s">
        <v>74</v>
      </c>
      <c r="F645" t="s">
        <v>6770</v>
      </c>
      <c r="G645" t="s">
        <v>74</v>
      </c>
      <c r="H645" t="s">
        <v>74</v>
      </c>
      <c r="I645" t="s">
        <v>6771</v>
      </c>
      <c r="J645" t="s">
        <v>6759</v>
      </c>
      <c r="K645" t="s">
        <v>74</v>
      </c>
      <c r="L645" t="s">
        <v>74</v>
      </c>
      <c r="M645" t="s">
        <v>77</v>
      </c>
      <c r="N645" t="s">
        <v>78</v>
      </c>
      <c r="O645" t="s">
        <v>74</v>
      </c>
      <c r="P645" t="s">
        <v>74</v>
      </c>
      <c r="Q645" t="s">
        <v>74</v>
      </c>
      <c r="R645" t="s">
        <v>74</v>
      </c>
      <c r="S645" t="s">
        <v>74</v>
      </c>
      <c r="T645" t="s">
        <v>6772</v>
      </c>
      <c r="U645" t="s">
        <v>6773</v>
      </c>
      <c r="V645" t="s">
        <v>6774</v>
      </c>
      <c r="W645" t="s">
        <v>6775</v>
      </c>
      <c r="X645" t="s">
        <v>6776</v>
      </c>
      <c r="Y645" t="s">
        <v>74</v>
      </c>
      <c r="Z645" t="s">
        <v>74</v>
      </c>
      <c r="AA645" t="s">
        <v>74</v>
      </c>
      <c r="AB645" t="s">
        <v>74</v>
      </c>
      <c r="AC645" t="s">
        <v>74</v>
      </c>
      <c r="AD645" t="s">
        <v>74</v>
      </c>
      <c r="AE645" t="s">
        <v>74</v>
      </c>
      <c r="AF645" t="s">
        <v>74</v>
      </c>
      <c r="AG645">
        <v>43</v>
      </c>
      <c r="AH645">
        <v>9</v>
      </c>
      <c r="AI645">
        <v>9</v>
      </c>
      <c r="AJ645">
        <v>0</v>
      </c>
      <c r="AK645">
        <v>4</v>
      </c>
      <c r="AL645" t="s">
        <v>842</v>
      </c>
      <c r="AM645" t="s">
        <v>215</v>
      </c>
      <c r="AN645" t="s">
        <v>860</v>
      </c>
      <c r="AO645" t="s">
        <v>6764</v>
      </c>
      <c r="AP645" t="s">
        <v>6765</v>
      </c>
      <c r="AQ645" t="s">
        <v>74</v>
      </c>
      <c r="AR645" t="s">
        <v>6759</v>
      </c>
      <c r="AS645" t="s">
        <v>6766</v>
      </c>
      <c r="AT645" t="s">
        <v>74</v>
      </c>
      <c r="AU645">
        <v>1991</v>
      </c>
      <c r="AV645">
        <v>86</v>
      </c>
      <c r="AW645">
        <v>3</v>
      </c>
      <c r="AX645" t="s">
        <v>74</v>
      </c>
      <c r="AY645" t="s">
        <v>74</v>
      </c>
      <c r="AZ645" t="s">
        <v>74</v>
      </c>
      <c r="BA645" t="s">
        <v>74</v>
      </c>
      <c r="BB645">
        <v>305</v>
      </c>
      <c r="BC645">
        <v>309</v>
      </c>
      <c r="BD645" t="s">
        <v>74</v>
      </c>
      <c r="BE645" t="s">
        <v>6777</v>
      </c>
      <c r="BF645" t="str">
        <f>HYPERLINK("http://dx.doi.org/10.1007/BF00317594","http://dx.doi.org/10.1007/BF00317594")</f>
        <v>http://dx.doi.org/10.1007/BF00317594</v>
      </c>
      <c r="BG645" t="s">
        <v>74</v>
      </c>
      <c r="BH645" t="s">
        <v>74</v>
      </c>
      <c r="BI645">
        <v>5</v>
      </c>
      <c r="BJ645" t="s">
        <v>790</v>
      </c>
      <c r="BK645" t="s">
        <v>97</v>
      </c>
      <c r="BL645" t="s">
        <v>791</v>
      </c>
      <c r="BM645" t="s">
        <v>6778</v>
      </c>
      <c r="BN645">
        <v>28312914</v>
      </c>
      <c r="BO645" t="s">
        <v>74</v>
      </c>
      <c r="BP645" t="s">
        <v>74</v>
      </c>
      <c r="BQ645" t="s">
        <v>74</v>
      </c>
      <c r="BR645" t="s">
        <v>100</v>
      </c>
      <c r="BS645" t="s">
        <v>6779</v>
      </c>
      <c r="BT645" t="str">
        <f>HYPERLINK("https%3A%2F%2Fwww.webofscience.com%2Fwos%2Fwoscc%2Ffull-record%2FWOS:A1991FK48800001","View Full Record in Web of Science")</f>
        <v>View Full Record in Web of Science</v>
      </c>
    </row>
    <row r="646" spans="1:72" x14ac:dyDescent="0.15">
      <c r="A646" t="s">
        <v>72</v>
      </c>
      <c r="B646" t="s">
        <v>6780</v>
      </c>
      <c r="C646" t="s">
        <v>74</v>
      </c>
      <c r="D646" t="s">
        <v>74</v>
      </c>
      <c r="E646" t="s">
        <v>74</v>
      </c>
      <c r="F646" t="s">
        <v>6780</v>
      </c>
      <c r="G646" t="s">
        <v>74</v>
      </c>
      <c r="H646" t="s">
        <v>74</v>
      </c>
      <c r="I646" t="s">
        <v>6781</v>
      </c>
      <c r="J646" t="s">
        <v>6782</v>
      </c>
      <c r="K646" t="s">
        <v>74</v>
      </c>
      <c r="L646" t="s">
        <v>74</v>
      </c>
      <c r="M646" t="s">
        <v>77</v>
      </c>
      <c r="N646" t="s">
        <v>78</v>
      </c>
      <c r="O646" t="s">
        <v>74</v>
      </c>
      <c r="P646" t="s">
        <v>74</v>
      </c>
      <c r="Q646" t="s">
        <v>74</v>
      </c>
      <c r="R646" t="s">
        <v>74</v>
      </c>
      <c r="S646" t="s">
        <v>74</v>
      </c>
      <c r="T646" t="s">
        <v>6783</v>
      </c>
      <c r="U646" t="s">
        <v>74</v>
      </c>
      <c r="V646" t="s">
        <v>6784</v>
      </c>
      <c r="W646" t="s">
        <v>74</v>
      </c>
      <c r="X646" t="s">
        <v>74</v>
      </c>
      <c r="Y646" t="s">
        <v>6785</v>
      </c>
      <c r="Z646" t="s">
        <v>74</v>
      </c>
      <c r="AA646" t="s">
        <v>6786</v>
      </c>
      <c r="AB646" t="s">
        <v>6787</v>
      </c>
      <c r="AC646" t="s">
        <v>74</v>
      </c>
      <c r="AD646" t="s">
        <v>74</v>
      </c>
      <c r="AE646" t="s">
        <v>74</v>
      </c>
      <c r="AF646" t="s">
        <v>74</v>
      </c>
      <c r="AG646">
        <v>17</v>
      </c>
      <c r="AH646">
        <v>10</v>
      </c>
      <c r="AI646">
        <v>11</v>
      </c>
      <c r="AJ646">
        <v>1</v>
      </c>
      <c r="AK646">
        <v>2</v>
      </c>
      <c r="AL646" t="s">
        <v>6788</v>
      </c>
      <c r="AM646" t="s">
        <v>5349</v>
      </c>
      <c r="AN646" t="s">
        <v>6789</v>
      </c>
      <c r="AO646" t="s">
        <v>6790</v>
      </c>
      <c r="AP646" t="s">
        <v>74</v>
      </c>
      <c r="AQ646" t="s">
        <v>74</v>
      </c>
      <c r="AR646" t="s">
        <v>6782</v>
      </c>
      <c r="AS646" t="s">
        <v>6791</v>
      </c>
      <c r="AT646" t="s">
        <v>74</v>
      </c>
      <c r="AU646">
        <v>1991</v>
      </c>
      <c r="AV646">
        <v>35</v>
      </c>
      <c r="AW646">
        <v>1</v>
      </c>
      <c r="AX646" t="s">
        <v>74</v>
      </c>
      <c r="AY646" t="s">
        <v>74</v>
      </c>
      <c r="AZ646" t="s">
        <v>74</v>
      </c>
      <c r="BA646" t="s">
        <v>74</v>
      </c>
      <c r="BB646">
        <v>11</v>
      </c>
      <c r="BC646">
        <v>26</v>
      </c>
      <c r="BD646" t="s">
        <v>74</v>
      </c>
      <c r="BE646" t="s">
        <v>74</v>
      </c>
      <c r="BF646" t="s">
        <v>74</v>
      </c>
      <c r="BG646" t="s">
        <v>74</v>
      </c>
      <c r="BH646" t="s">
        <v>74</v>
      </c>
      <c r="BI646">
        <v>16</v>
      </c>
      <c r="BJ646" t="s">
        <v>6792</v>
      </c>
      <c r="BK646" t="s">
        <v>97</v>
      </c>
      <c r="BL646" t="s">
        <v>6793</v>
      </c>
      <c r="BM646" t="s">
        <v>6794</v>
      </c>
      <c r="BN646" t="s">
        <v>74</v>
      </c>
      <c r="BO646" t="s">
        <v>74</v>
      </c>
      <c r="BP646" t="s">
        <v>74</v>
      </c>
      <c r="BQ646" t="s">
        <v>74</v>
      </c>
      <c r="BR646" t="s">
        <v>100</v>
      </c>
      <c r="BS646" t="s">
        <v>6795</v>
      </c>
      <c r="BT646" t="str">
        <f>HYPERLINK("https%3A%2F%2Fwww.webofscience.com%2Fwos%2Fwoscc%2Ffull-record%2FWOS:A1991FA19500002","View Full Record in Web of Science")</f>
        <v>View Full Record in Web of Science</v>
      </c>
    </row>
    <row r="647" spans="1:72" x14ac:dyDescent="0.15">
      <c r="A647" t="s">
        <v>4709</v>
      </c>
      <c r="B647" t="s">
        <v>6796</v>
      </c>
      <c r="C647" t="s">
        <v>74</v>
      </c>
      <c r="D647" t="s">
        <v>6797</v>
      </c>
      <c r="E647" t="s">
        <v>74</v>
      </c>
      <c r="F647" t="s">
        <v>6796</v>
      </c>
      <c r="G647" t="s">
        <v>74</v>
      </c>
      <c r="H647" t="s">
        <v>74</v>
      </c>
      <c r="I647" t="s">
        <v>6798</v>
      </c>
      <c r="J647" t="s">
        <v>6799</v>
      </c>
      <c r="K647" t="s">
        <v>6800</v>
      </c>
      <c r="L647" t="s">
        <v>74</v>
      </c>
      <c r="M647" t="s">
        <v>77</v>
      </c>
      <c r="N647" t="s">
        <v>4714</v>
      </c>
      <c r="O647" t="s">
        <v>6801</v>
      </c>
      <c r="P647" t="s">
        <v>6802</v>
      </c>
      <c r="Q647" t="s">
        <v>6803</v>
      </c>
      <c r="R647" t="s">
        <v>74</v>
      </c>
      <c r="S647" t="s">
        <v>74</v>
      </c>
      <c r="T647" t="s">
        <v>6804</v>
      </c>
      <c r="U647" t="s">
        <v>74</v>
      </c>
      <c r="V647" t="s">
        <v>74</v>
      </c>
      <c r="W647" t="s">
        <v>74</v>
      </c>
      <c r="X647" t="s">
        <v>74</v>
      </c>
      <c r="Y647" t="s">
        <v>74</v>
      </c>
      <c r="Z647" t="s">
        <v>74</v>
      </c>
      <c r="AA647" t="s">
        <v>74</v>
      </c>
      <c r="AB647" t="s">
        <v>74</v>
      </c>
      <c r="AC647" t="s">
        <v>74</v>
      </c>
      <c r="AD647" t="s">
        <v>74</v>
      </c>
      <c r="AE647" t="s">
        <v>74</v>
      </c>
      <c r="AF647" t="s">
        <v>74</v>
      </c>
      <c r="AG647">
        <v>0</v>
      </c>
      <c r="AH647">
        <v>0</v>
      </c>
      <c r="AI647">
        <v>0</v>
      </c>
      <c r="AJ647">
        <v>0</v>
      </c>
      <c r="AK647">
        <v>0</v>
      </c>
      <c r="AL647" t="s">
        <v>6805</v>
      </c>
      <c r="AM647" t="s">
        <v>1777</v>
      </c>
      <c r="AN647" t="s">
        <v>1777</v>
      </c>
      <c r="AO647" t="s">
        <v>74</v>
      </c>
      <c r="AP647" t="s">
        <v>74</v>
      </c>
      <c r="AQ647" t="s">
        <v>6806</v>
      </c>
      <c r="AR647" t="s">
        <v>6807</v>
      </c>
      <c r="AS647" t="s">
        <v>74</v>
      </c>
      <c r="AT647" t="s">
        <v>74</v>
      </c>
      <c r="AU647">
        <v>1991</v>
      </c>
      <c r="AV647">
        <v>319</v>
      </c>
      <c r="AW647" t="s">
        <v>74</v>
      </c>
      <c r="AX647" t="s">
        <v>74</v>
      </c>
      <c r="AY647" t="s">
        <v>74</v>
      </c>
      <c r="AZ647" t="s">
        <v>74</v>
      </c>
      <c r="BA647" t="s">
        <v>74</v>
      </c>
      <c r="BB647">
        <v>347</v>
      </c>
      <c r="BC647">
        <v>350</v>
      </c>
      <c r="BD647" t="s">
        <v>74</v>
      </c>
      <c r="BE647" t="s">
        <v>74</v>
      </c>
      <c r="BF647" t="s">
        <v>74</v>
      </c>
      <c r="BG647" t="s">
        <v>74</v>
      </c>
      <c r="BH647" t="s">
        <v>74</v>
      </c>
      <c r="BI647">
        <v>4</v>
      </c>
      <c r="BJ647" t="s">
        <v>6808</v>
      </c>
      <c r="BK647" t="s">
        <v>4726</v>
      </c>
      <c r="BL647" t="s">
        <v>6809</v>
      </c>
      <c r="BM647" t="s">
        <v>6810</v>
      </c>
      <c r="BN647" t="s">
        <v>74</v>
      </c>
      <c r="BO647" t="s">
        <v>74</v>
      </c>
      <c r="BP647" t="s">
        <v>74</v>
      </c>
      <c r="BQ647" t="s">
        <v>74</v>
      </c>
      <c r="BR647" t="s">
        <v>100</v>
      </c>
      <c r="BS647" t="s">
        <v>6811</v>
      </c>
      <c r="BT647" t="str">
        <f>HYPERLINK("https%3A%2F%2Fwww.webofscience.com%2Fwos%2Fwoscc%2Ffull-record%2FWOS:A1991BU58Z00069","View Full Record in Web of Science")</f>
        <v>View Full Record in Web of Science</v>
      </c>
    </row>
    <row r="648" spans="1:72" x14ac:dyDescent="0.15">
      <c r="A648" t="s">
        <v>4709</v>
      </c>
      <c r="B648" t="s">
        <v>6812</v>
      </c>
      <c r="C648" t="s">
        <v>74</v>
      </c>
      <c r="D648" t="s">
        <v>6797</v>
      </c>
      <c r="E648" t="s">
        <v>74</v>
      </c>
      <c r="F648" t="s">
        <v>6812</v>
      </c>
      <c r="G648" t="s">
        <v>74</v>
      </c>
      <c r="H648" t="s">
        <v>74</v>
      </c>
      <c r="I648" t="s">
        <v>6813</v>
      </c>
      <c r="J648" t="s">
        <v>6799</v>
      </c>
      <c r="K648" t="s">
        <v>6800</v>
      </c>
      <c r="L648" t="s">
        <v>74</v>
      </c>
      <c r="M648" t="s">
        <v>77</v>
      </c>
      <c r="N648" t="s">
        <v>4714</v>
      </c>
      <c r="O648" t="s">
        <v>6801</v>
      </c>
      <c r="P648" t="s">
        <v>6802</v>
      </c>
      <c r="Q648" t="s">
        <v>6803</v>
      </c>
      <c r="R648" t="s">
        <v>74</v>
      </c>
      <c r="S648" t="s">
        <v>74</v>
      </c>
      <c r="T648" t="s">
        <v>6814</v>
      </c>
      <c r="U648" t="s">
        <v>74</v>
      </c>
      <c r="V648" t="s">
        <v>74</v>
      </c>
      <c r="W648" t="s">
        <v>74</v>
      </c>
      <c r="X648" t="s">
        <v>74</v>
      </c>
      <c r="Y648" t="s">
        <v>74</v>
      </c>
      <c r="Z648" t="s">
        <v>74</v>
      </c>
      <c r="AA648" t="s">
        <v>74</v>
      </c>
      <c r="AB648" t="s">
        <v>74</v>
      </c>
      <c r="AC648" t="s">
        <v>74</v>
      </c>
      <c r="AD648" t="s">
        <v>74</v>
      </c>
      <c r="AE648" t="s">
        <v>74</v>
      </c>
      <c r="AF648" t="s">
        <v>74</v>
      </c>
      <c r="AG648">
        <v>0</v>
      </c>
      <c r="AH648">
        <v>2</v>
      </c>
      <c r="AI648">
        <v>2</v>
      </c>
      <c r="AJ648">
        <v>0</v>
      </c>
      <c r="AK648">
        <v>0</v>
      </c>
      <c r="AL648" t="s">
        <v>6805</v>
      </c>
      <c r="AM648" t="s">
        <v>1777</v>
      </c>
      <c r="AN648" t="s">
        <v>1777</v>
      </c>
      <c r="AO648" t="s">
        <v>74</v>
      </c>
      <c r="AP648" t="s">
        <v>74</v>
      </c>
      <c r="AQ648" t="s">
        <v>6806</v>
      </c>
      <c r="AR648" t="s">
        <v>6807</v>
      </c>
      <c r="AS648" t="s">
        <v>74</v>
      </c>
      <c r="AT648" t="s">
        <v>74</v>
      </c>
      <c r="AU648">
        <v>1991</v>
      </c>
      <c r="AV648">
        <v>319</v>
      </c>
      <c r="AW648" t="s">
        <v>74</v>
      </c>
      <c r="AX648" t="s">
        <v>74</v>
      </c>
      <c r="AY648" t="s">
        <v>74</v>
      </c>
      <c r="AZ648" t="s">
        <v>74</v>
      </c>
      <c r="BA648" t="s">
        <v>74</v>
      </c>
      <c r="BB648">
        <v>351</v>
      </c>
      <c r="BC648">
        <v>354</v>
      </c>
      <c r="BD648" t="s">
        <v>74</v>
      </c>
      <c r="BE648" t="s">
        <v>74</v>
      </c>
      <c r="BF648" t="s">
        <v>74</v>
      </c>
      <c r="BG648" t="s">
        <v>74</v>
      </c>
      <c r="BH648" t="s">
        <v>74</v>
      </c>
      <c r="BI648">
        <v>4</v>
      </c>
      <c r="BJ648" t="s">
        <v>6808</v>
      </c>
      <c r="BK648" t="s">
        <v>4726</v>
      </c>
      <c r="BL648" t="s">
        <v>6809</v>
      </c>
      <c r="BM648" t="s">
        <v>6810</v>
      </c>
      <c r="BN648" t="s">
        <v>74</v>
      </c>
      <c r="BO648" t="s">
        <v>74</v>
      </c>
      <c r="BP648" t="s">
        <v>74</v>
      </c>
      <c r="BQ648" t="s">
        <v>74</v>
      </c>
      <c r="BR648" t="s">
        <v>100</v>
      </c>
      <c r="BS648" t="s">
        <v>6815</v>
      </c>
      <c r="BT648" t="str">
        <f>HYPERLINK("https%3A%2F%2Fwww.webofscience.com%2Fwos%2Fwoscc%2Ffull-record%2FWOS:A1991BU58Z00070","View Full Record in Web of Science")</f>
        <v>View Full Record in Web of Science</v>
      </c>
    </row>
    <row r="649" spans="1:72" x14ac:dyDescent="0.15">
      <c r="A649" t="s">
        <v>72</v>
      </c>
      <c r="B649" t="s">
        <v>6816</v>
      </c>
      <c r="C649" t="s">
        <v>74</v>
      </c>
      <c r="D649" t="s">
        <v>74</v>
      </c>
      <c r="E649" t="s">
        <v>74</v>
      </c>
      <c r="F649" t="s">
        <v>6816</v>
      </c>
      <c r="G649" t="s">
        <v>74</v>
      </c>
      <c r="H649" t="s">
        <v>74</v>
      </c>
      <c r="I649" t="s">
        <v>6817</v>
      </c>
      <c r="J649" t="s">
        <v>6818</v>
      </c>
      <c r="K649" t="s">
        <v>74</v>
      </c>
      <c r="L649" t="s">
        <v>74</v>
      </c>
      <c r="M649" t="s">
        <v>77</v>
      </c>
      <c r="N649" t="s">
        <v>78</v>
      </c>
      <c r="O649" t="s">
        <v>74</v>
      </c>
      <c r="P649" t="s">
        <v>74</v>
      </c>
      <c r="Q649" t="s">
        <v>74</v>
      </c>
      <c r="R649" t="s">
        <v>74</v>
      </c>
      <c r="S649" t="s">
        <v>74</v>
      </c>
      <c r="T649" t="s">
        <v>74</v>
      </c>
      <c r="U649" t="s">
        <v>6819</v>
      </c>
      <c r="V649" t="s">
        <v>6820</v>
      </c>
      <c r="W649" t="s">
        <v>6821</v>
      </c>
      <c r="X649" t="s">
        <v>6156</v>
      </c>
      <c r="Y649" t="s">
        <v>74</v>
      </c>
      <c r="Z649" t="s">
        <v>74</v>
      </c>
      <c r="AA649" t="s">
        <v>6822</v>
      </c>
      <c r="AB649" t="s">
        <v>6823</v>
      </c>
      <c r="AC649" t="s">
        <v>74</v>
      </c>
      <c r="AD649" t="s">
        <v>74</v>
      </c>
      <c r="AE649" t="s">
        <v>74</v>
      </c>
      <c r="AF649" t="s">
        <v>74</v>
      </c>
      <c r="AG649">
        <v>37</v>
      </c>
      <c r="AH649">
        <v>42</v>
      </c>
      <c r="AI649">
        <v>48</v>
      </c>
      <c r="AJ649">
        <v>0</v>
      </c>
      <c r="AK649">
        <v>12</v>
      </c>
      <c r="AL649" t="s">
        <v>6824</v>
      </c>
      <c r="AM649" t="s">
        <v>6255</v>
      </c>
      <c r="AN649" t="s">
        <v>6825</v>
      </c>
      <c r="AO649" t="s">
        <v>6826</v>
      </c>
      <c r="AP649" t="s">
        <v>74</v>
      </c>
      <c r="AQ649" t="s">
        <v>74</v>
      </c>
      <c r="AR649" t="s">
        <v>6827</v>
      </c>
      <c r="AS649" t="s">
        <v>6828</v>
      </c>
      <c r="AT649" t="s">
        <v>5862</v>
      </c>
      <c r="AU649">
        <v>1991</v>
      </c>
      <c r="AV649">
        <v>64</v>
      </c>
      <c r="AW649">
        <v>1</v>
      </c>
      <c r="AX649" t="s">
        <v>74</v>
      </c>
      <c r="AY649" t="s">
        <v>74</v>
      </c>
      <c r="AZ649" t="s">
        <v>74</v>
      </c>
      <c r="BA649" t="s">
        <v>74</v>
      </c>
      <c r="BB649">
        <v>242</v>
      </c>
      <c r="BC649">
        <v>258</v>
      </c>
      <c r="BD649" t="s">
        <v>74</v>
      </c>
      <c r="BE649" t="s">
        <v>6829</v>
      </c>
      <c r="BF649" t="str">
        <f>HYPERLINK("http://dx.doi.org/10.1086/physzool.64.1.30158522","http://dx.doi.org/10.1086/physzool.64.1.30158522")</f>
        <v>http://dx.doi.org/10.1086/physzool.64.1.30158522</v>
      </c>
      <c r="BG649" t="s">
        <v>74</v>
      </c>
      <c r="BH649" t="s">
        <v>74</v>
      </c>
      <c r="BI649">
        <v>17</v>
      </c>
      <c r="BJ649" t="s">
        <v>6165</v>
      </c>
      <c r="BK649" t="s">
        <v>97</v>
      </c>
      <c r="BL649" t="s">
        <v>6165</v>
      </c>
      <c r="BM649" t="s">
        <v>6830</v>
      </c>
      <c r="BN649" t="s">
        <v>74</v>
      </c>
      <c r="BO649" t="s">
        <v>74</v>
      </c>
      <c r="BP649" t="s">
        <v>74</v>
      </c>
      <c r="BQ649" t="s">
        <v>74</v>
      </c>
      <c r="BR649" t="s">
        <v>100</v>
      </c>
      <c r="BS649" t="s">
        <v>6831</v>
      </c>
      <c r="BT649" t="str">
        <f>HYPERLINK("https%3A%2F%2Fwww.webofscience.com%2Fwos%2Fwoscc%2Ffull-record%2FWOS:A1991FE24200013","View Full Record in Web of Science")</f>
        <v>View Full Record in Web of Science</v>
      </c>
    </row>
    <row r="650" spans="1:72" x14ac:dyDescent="0.15">
      <c r="A650" t="s">
        <v>72</v>
      </c>
      <c r="B650" t="s">
        <v>6832</v>
      </c>
      <c r="C650" t="s">
        <v>74</v>
      </c>
      <c r="D650" t="s">
        <v>74</v>
      </c>
      <c r="E650" t="s">
        <v>74</v>
      </c>
      <c r="F650" t="s">
        <v>6832</v>
      </c>
      <c r="G650" t="s">
        <v>74</v>
      </c>
      <c r="H650" t="s">
        <v>74</v>
      </c>
      <c r="I650" t="s">
        <v>6833</v>
      </c>
      <c r="J650" t="s">
        <v>6818</v>
      </c>
      <c r="K650" t="s">
        <v>74</v>
      </c>
      <c r="L650" t="s">
        <v>74</v>
      </c>
      <c r="M650" t="s">
        <v>77</v>
      </c>
      <c r="N650" t="s">
        <v>78</v>
      </c>
      <c r="O650" t="s">
        <v>74</v>
      </c>
      <c r="P650" t="s">
        <v>74</v>
      </c>
      <c r="Q650" t="s">
        <v>74</v>
      </c>
      <c r="R650" t="s">
        <v>74</v>
      </c>
      <c r="S650" t="s">
        <v>74</v>
      </c>
      <c r="T650" t="s">
        <v>74</v>
      </c>
      <c r="U650" t="s">
        <v>6834</v>
      </c>
      <c r="V650" t="s">
        <v>6835</v>
      </c>
      <c r="W650" t="s">
        <v>74</v>
      </c>
      <c r="X650" t="s">
        <v>74</v>
      </c>
      <c r="Y650" t="s">
        <v>6836</v>
      </c>
      <c r="Z650" t="s">
        <v>74</v>
      </c>
      <c r="AA650" t="s">
        <v>74</v>
      </c>
      <c r="AB650" t="s">
        <v>74</v>
      </c>
      <c r="AC650" t="s">
        <v>74</v>
      </c>
      <c r="AD650" t="s">
        <v>74</v>
      </c>
      <c r="AE650" t="s">
        <v>74</v>
      </c>
      <c r="AF650" t="s">
        <v>74</v>
      </c>
      <c r="AG650">
        <v>41</v>
      </c>
      <c r="AH650">
        <v>69</v>
      </c>
      <c r="AI650">
        <v>72</v>
      </c>
      <c r="AJ650">
        <v>1</v>
      </c>
      <c r="AK650">
        <v>15</v>
      </c>
      <c r="AL650" t="s">
        <v>6824</v>
      </c>
      <c r="AM650" t="s">
        <v>6255</v>
      </c>
      <c r="AN650" t="s">
        <v>6825</v>
      </c>
      <c r="AO650" t="s">
        <v>6826</v>
      </c>
      <c r="AP650" t="s">
        <v>74</v>
      </c>
      <c r="AQ650" t="s">
        <v>74</v>
      </c>
      <c r="AR650" t="s">
        <v>6827</v>
      </c>
      <c r="AS650" t="s">
        <v>6828</v>
      </c>
      <c r="AT650" t="s">
        <v>5862</v>
      </c>
      <c r="AU650">
        <v>1991</v>
      </c>
      <c r="AV650">
        <v>64</v>
      </c>
      <c r="AW650">
        <v>1</v>
      </c>
      <c r="AX650" t="s">
        <v>74</v>
      </c>
      <c r="AY650" t="s">
        <v>74</v>
      </c>
      <c r="AZ650" t="s">
        <v>74</v>
      </c>
      <c r="BA650" t="s">
        <v>74</v>
      </c>
      <c r="BB650">
        <v>375</v>
      </c>
      <c r="BC650">
        <v>392</v>
      </c>
      <c r="BD650" t="s">
        <v>74</v>
      </c>
      <c r="BE650" t="s">
        <v>6837</v>
      </c>
      <c r="BF650" t="str">
        <f>HYPERLINK("http://dx.doi.org/10.1086/physzool.64.1.30158530","http://dx.doi.org/10.1086/physzool.64.1.30158530")</f>
        <v>http://dx.doi.org/10.1086/physzool.64.1.30158530</v>
      </c>
      <c r="BG650" t="s">
        <v>74</v>
      </c>
      <c r="BH650" t="s">
        <v>74</v>
      </c>
      <c r="BI650">
        <v>18</v>
      </c>
      <c r="BJ650" t="s">
        <v>6165</v>
      </c>
      <c r="BK650" t="s">
        <v>97</v>
      </c>
      <c r="BL650" t="s">
        <v>6165</v>
      </c>
      <c r="BM650" t="s">
        <v>6830</v>
      </c>
      <c r="BN650" t="s">
        <v>74</v>
      </c>
      <c r="BO650" t="s">
        <v>74</v>
      </c>
      <c r="BP650" t="s">
        <v>74</v>
      </c>
      <c r="BQ650" t="s">
        <v>74</v>
      </c>
      <c r="BR650" t="s">
        <v>100</v>
      </c>
      <c r="BS650" t="s">
        <v>6838</v>
      </c>
      <c r="BT650" t="str">
        <f>HYPERLINK("https%3A%2F%2Fwww.webofscience.com%2Fwos%2Fwoscc%2Ffull-record%2FWOS:A1991FE24200021","View Full Record in Web of Science")</f>
        <v>View Full Record in Web of Science</v>
      </c>
    </row>
    <row r="651" spans="1:72" x14ac:dyDescent="0.15">
      <c r="A651" t="s">
        <v>72</v>
      </c>
      <c r="B651" t="s">
        <v>6839</v>
      </c>
      <c r="C651" t="s">
        <v>74</v>
      </c>
      <c r="D651" t="s">
        <v>74</v>
      </c>
      <c r="E651" t="s">
        <v>74</v>
      </c>
      <c r="F651" t="s">
        <v>6839</v>
      </c>
      <c r="G651" t="s">
        <v>74</v>
      </c>
      <c r="H651" t="s">
        <v>74</v>
      </c>
      <c r="I651" t="s">
        <v>6840</v>
      </c>
      <c r="J651" t="s">
        <v>6841</v>
      </c>
      <c r="K651" t="s">
        <v>74</v>
      </c>
      <c r="L651" t="s">
        <v>74</v>
      </c>
      <c r="M651" t="s">
        <v>77</v>
      </c>
      <c r="N651" t="s">
        <v>78</v>
      </c>
      <c r="O651" t="s">
        <v>74</v>
      </c>
      <c r="P651" t="s">
        <v>74</v>
      </c>
      <c r="Q651" t="s">
        <v>74</v>
      </c>
      <c r="R651" t="s">
        <v>74</v>
      </c>
      <c r="S651" t="s">
        <v>74</v>
      </c>
      <c r="T651" t="s">
        <v>6842</v>
      </c>
      <c r="U651" t="s">
        <v>6843</v>
      </c>
      <c r="V651" t="s">
        <v>6844</v>
      </c>
      <c r="W651" t="s">
        <v>6845</v>
      </c>
      <c r="X651" t="s">
        <v>6846</v>
      </c>
      <c r="Y651" t="s">
        <v>6847</v>
      </c>
      <c r="Z651" t="s">
        <v>74</v>
      </c>
      <c r="AA651" t="s">
        <v>6848</v>
      </c>
      <c r="AB651" t="s">
        <v>6849</v>
      </c>
      <c r="AC651" t="s">
        <v>74</v>
      </c>
      <c r="AD651" t="s">
        <v>74</v>
      </c>
      <c r="AE651" t="s">
        <v>74</v>
      </c>
      <c r="AF651" t="s">
        <v>74</v>
      </c>
      <c r="AG651">
        <v>45</v>
      </c>
      <c r="AH651">
        <v>75</v>
      </c>
      <c r="AI651">
        <v>78</v>
      </c>
      <c r="AJ651">
        <v>1</v>
      </c>
      <c r="AK651">
        <v>18</v>
      </c>
      <c r="AL651" t="s">
        <v>461</v>
      </c>
      <c r="AM651" t="s">
        <v>249</v>
      </c>
      <c r="AN651" t="s">
        <v>462</v>
      </c>
      <c r="AO651" t="s">
        <v>6850</v>
      </c>
      <c r="AP651" t="s">
        <v>74</v>
      </c>
      <c r="AQ651" t="s">
        <v>74</v>
      </c>
      <c r="AR651" t="s">
        <v>6841</v>
      </c>
      <c r="AS651" t="s">
        <v>6851</v>
      </c>
      <c r="AT651" t="s">
        <v>74</v>
      </c>
      <c r="AU651">
        <v>1991</v>
      </c>
      <c r="AV651">
        <v>30</v>
      </c>
      <c r="AW651">
        <v>10</v>
      </c>
      <c r="AX651" t="s">
        <v>74</v>
      </c>
      <c r="AY651" t="s">
        <v>74</v>
      </c>
      <c r="AZ651" t="s">
        <v>74</v>
      </c>
      <c r="BA651" t="s">
        <v>74</v>
      </c>
      <c r="BB651">
        <v>3209</v>
      </c>
      <c r="BC651">
        <v>3214</v>
      </c>
      <c r="BD651" t="s">
        <v>74</v>
      </c>
      <c r="BE651" t="s">
        <v>6852</v>
      </c>
      <c r="BF651" t="str">
        <f>HYPERLINK("http://dx.doi.org/10.1016/0031-9422(91)83177-M","http://dx.doi.org/10.1016/0031-9422(91)83177-M")</f>
        <v>http://dx.doi.org/10.1016/0031-9422(91)83177-M</v>
      </c>
      <c r="BG651" t="s">
        <v>74</v>
      </c>
      <c r="BH651" t="s">
        <v>74</v>
      </c>
      <c r="BI651">
        <v>6</v>
      </c>
      <c r="BJ651" t="s">
        <v>6853</v>
      </c>
      <c r="BK651" t="s">
        <v>97</v>
      </c>
      <c r="BL651" t="s">
        <v>6853</v>
      </c>
      <c r="BM651" t="s">
        <v>6854</v>
      </c>
      <c r="BN651" t="s">
        <v>74</v>
      </c>
      <c r="BO651" t="s">
        <v>74</v>
      </c>
      <c r="BP651" t="s">
        <v>74</v>
      </c>
      <c r="BQ651" t="s">
        <v>74</v>
      </c>
      <c r="BR651" t="s">
        <v>100</v>
      </c>
      <c r="BS651" t="s">
        <v>6855</v>
      </c>
      <c r="BT651" t="str">
        <f>HYPERLINK("https%3A%2F%2Fwww.webofscience.com%2Fwos%2Fwoscc%2Ffull-record%2FWOS:A1991GJ02000006","View Full Record in Web of Science")</f>
        <v>View Full Record in Web of Science</v>
      </c>
    </row>
    <row r="652" spans="1:72" x14ac:dyDescent="0.15">
      <c r="A652" t="s">
        <v>72</v>
      </c>
      <c r="B652" t="s">
        <v>6856</v>
      </c>
      <c r="C652" t="s">
        <v>74</v>
      </c>
      <c r="D652" t="s">
        <v>74</v>
      </c>
      <c r="E652" t="s">
        <v>74</v>
      </c>
      <c r="F652" t="s">
        <v>6856</v>
      </c>
      <c r="G652" t="s">
        <v>74</v>
      </c>
      <c r="H652" t="s">
        <v>74</v>
      </c>
      <c r="I652" t="s">
        <v>6857</v>
      </c>
      <c r="J652" t="s">
        <v>6858</v>
      </c>
      <c r="K652" t="s">
        <v>74</v>
      </c>
      <c r="L652" t="s">
        <v>74</v>
      </c>
      <c r="M652" t="s">
        <v>77</v>
      </c>
      <c r="N652" t="s">
        <v>78</v>
      </c>
      <c r="O652" t="s">
        <v>74</v>
      </c>
      <c r="P652" t="s">
        <v>74</v>
      </c>
      <c r="Q652" t="s">
        <v>74</v>
      </c>
      <c r="R652" t="s">
        <v>74</v>
      </c>
      <c r="S652" t="s">
        <v>74</v>
      </c>
      <c r="T652" t="s">
        <v>74</v>
      </c>
      <c r="U652" t="s">
        <v>4342</v>
      </c>
      <c r="V652" t="s">
        <v>6859</v>
      </c>
      <c r="W652" t="s">
        <v>74</v>
      </c>
      <c r="X652" t="s">
        <v>74</v>
      </c>
      <c r="Y652" t="s">
        <v>6860</v>
      </c>
      <c r="Z652" t="s">
        <v>74</v>
      </c>
      <c r="AA652" t="s">
        <v>74</v>
      </c>
      <c r="AB652" t="s">
        <v>74</v>
      </c>
      <c r="AC652" t="s">
        <v>74</v>
      </c>
      <c r="AD652" t="s">
        <v>74</v>
      </c>
      <c r="AE652" t="s">
        <v>74</v>
      </c>
      <c r="AF652" t="s">
        <v>74</v>
      </c>
      <c r="AG652">
        <v>17</v>
      </c>
      <c r="AH652">
        <v>6</v>
      </c>
      <c r="AI652">
        <v>6</v>
      </c>
      <c r="AJ652">
        <v>0</v>
      </c>
      <c r="AK652">
        <v>3</v>
      </c>
      <c r="AL652" t="s">
        <v>6861</v>
      </c>
      <c r="AM652" t="s">
        <v>215</v>
      </c>
      <c r="AN652" t="s">
        <v>6862</v>
      </c>
      <c r="AO652" t="s">
        <v>6863</v>
      </c>
      <c r="AP652" t="s">
        <v>74</v>
      </c>
      <c r="AQ652" t="s">
        <v>74</v>
      </c>
      <c r="AR652" t="s">
        <v>6864</v>
      </c>
      <c r="AS652" t="s">
        <v>6865</v>
      </c>
      <c r="AT652" t="s">
        <v>74</v>
      </c>
      <c r="AU652">
        <v>1991</v>
      </c>
      <c r="AV652">
        <v>21</v>
      </c>
      <c r="AW652">
        <v>4</v>
      </c>
      <c r="AX652" t="s">
        <v>74</v>
      </c>
      <c r="AY652" t="s">
        <v>74</v>
      </c>
      <c r="AZ652" t="s">
        <v>74</v>
      </c>
      <c r="BA652" t="s">
        <v>74</v>
      </c>
      <c r="BB652">
        <v>237</v>
      </c>
      <c r="BC652">
        <v>256</v>
      </c>
      <c r="BD652" t="s">
        <v>74</v>
      </c>
      <c r="BE652" t="s">
        <v>6866</v>
      </c>
      <c r="BF652" t="str">
        <f>HYPERLINK("http://dx.doi.org/10.1080/10826069108018576","http://dx.doi.org/10.1080/10826069108018576")</f>
        <v>http://dx.doi.org/10.1080/10826069108018576</v>
      </c>
      <c r="BG652" t="s">
        <v>74</v>
      </c>
      <c r="BH652" t="s">
        <v>74</v>
      </c>
      <c r="BI652">
        <v>20</v>
      </c>
      <c r="BJ652" t="s">
        <v>3436</v>
      </c>
      <c r="BK652" t="s">
        <v>97</v>
      </c>
      <c r="BL652" t="s">
        <v>3436</v>
      </c>
      <c r="BM652" t="s">
        <v>6867</v>
      </c>
      <c r="BN652">
        <v>1780275</v>
      </c>
      <c r="BO652" t="s">
        <v>74</v>
      </c>
      <c r="BP652" t="s">
        <v>74</v>
      </c>
      <c r="BQ652" t="s">
        <v>74</v>
      </c>
      <c r="BR652" t="s">
        <v>100</v>
      </c>
      <c r="BS652" t="s">
        <v>6868</v>
      </c>
      <c r="BT652" t="str">
        <f>HYPERLINK("https%3A%2F%2Fwww.webofscience.com%2Fwos%2Fwoscc%2Ffull-record%2FWOS:A1991GW40800006","View Full Record in Web of Science")</f>
        <v>View Full Record in Web of Science</v>
      </c>
    </row>
    <row r="653" spans="1:72" x14ac:dyDescent="0.15">
      <c r="A653" t="s">
        <v>72</v>
      </c>
      <c r="B653" t="s">
        <v>6869</v>
      </c>
      <c r="C653" t="s">
        <v>74</v>
      </c>
      <c r="D653" t="s">
        <v>74</v>
      </c>
      <c r="E653" t="s">
        <v>74</v>
      </c>
      <c r="F653" t="s">
        <v>6869</v>
      </c>
      <c r="G653" t="s">
        <v>74</v>
      </c>
      <c r="H653" t="s">
        <v>74</v>
      </c>
      <c r="I653" t="s">
        <v>6870</v>
      </c>
      <c r="J653" t="s">
        <v>6871</v>
      </c>
      <c r="K653" t="s">
        <v>74</v>
      </c>
      <c r="L653" t="s">
        <v>74</v>
      </c>
      <c r="M653" t="s">
        <v>77</v>
      </c>
      <c r="N653" t="s">
        <v>401</v>
      </c>
      <c r="O653" t="s">
        <v>6872</v>
      </c>
      <c r="P653" t="s">
        <v>6873</v>
      </c>
      <c r="Q653" t="s">
        <v>6874</v>
      </c>
      <c r="R653" t="s">
        <v>74</v>
      </c>
      <c r="S653" t="s">
        <v>6875</v>
      </c>
      <c r="T653" t="s">
        <v>74</v>
      </c>
      <c r="U653" t="s">
        <v>74</v>
      </c>
      <c r="V653" t="s">
        <v>6876</v>
      </c>
      <c r="W653" t="s">
        <v>74</v>
      </c>
      <c r="X653" t="s">
        <v>74</v>
      </c>
      <c r="Y653" t="s">
        <v>6877</v>
      </c>
      <c r="Z653" t="s">
        <v>74</v>
      </c>
      <c r="AA653" t="s">
        <v>74</v>
      </c>
      <c r="AB653" t="s">
        <v>74</v>
      </c>
      <c r="AC653" t="s">
        <v>74</v>
      </c>
      <c r="AD653" t="s">
        <v>74</v>
      </c>
      <c r="AE653" t="s">
        <v>74</v>
      </c>
      <c r="AF653" t="s">
        <v>74</v>
      </c>
      <c r="AG653">
        <v>5</v>
      </c>
      <c r="AH653">
        <v>27</v>
      </c>
      <c r="AI653">
        <v>28</v>
      </c>
      <c r="AJ653">
        <v>0</v>
      </c>
      <c r="AK653">
        <v>0</v>
      </c>
      <c r="AL653" t="s">
        <v>5318</v>
      </c>
      <c r="AM653" t="s">
        <v>5319</v>
      </c>
      <c r="AN653" t="s">
        <v>5320</v>
      </c>
      <c r="AO653" t="s">
        <v>6878</v>
      </c>
      <c r="AP653" t="s">
        <v>74</v>
      </c>
      <c r="AQ653" t="s">
        <v>74</v>
      </c>
      <c r="AR653" t="s">
        <v>6879</v>
      </c>
      <c r="AS653" t="s">
        <v>6880</v>
      </c>
      <c r="AT653" t="s">
        <v>74</v>
      </c>
      <c r="AU653">
        <v>1991</v>
      </c>
      <c r="AV653">
        <v>9</v>
      </c>
      <c r="AW653">
        <v>1</v>
      </c>
      <c r="AX653" t="s">
        <v>74</v>
      </c>
      <c r="AY653" t="s">
        <v>74</v>
      </c>
      <c r="AZ653" t="s">
        <v>74</v>
      </c>
      <c r="BA653" t="s">
        <v>74</v>
      </c>
      <c r="BB653">
        <v>55</v>
      </c>
      <c r="BC653">
        <v>56</v>
      </c>
      <c r="BD653" t="s">
        <v>74</v>
      </c>
      <c r="BE653" t="s">
        <v>6881</v>
      </c>
      <c r="BF653" t="str">
        <f>HYPERLINK("http://dx.doi.org/10.1017/S1323358000024875","http://dx.doi.org/10.1017/S1323358000024875")</f>
        <v>http://dx.doi.org/10.1017/S1323358000024875</v>
      </c>
      <c r="BG653" t="s">
        <v>74</v>
      </c>
      <c r="BH653" t="s">
        <v>74</v>
      </c>
      <c r="BI653">
        <v>2</v>
      </c>
      <c r="BJ653" t="s">
        <v>818</v>
      </c>
      <c r="BK653" t="s">
        <v>417</v>
      </c>
      <c r="BL653" t="s">
        <v>818</v>
      </c>
      <c r="BM653" t="s">
        <v>6882</v>
      </c>
      <c r="BN653" t="s">
        <v>74</v>
      </c>
      <c r="BO653" t="s">
        <v>74</v>
      </c>
      <c r="BP653" t="s">
        <v>74</v>
      </c>
      <c r="BQ653" t="s">
        <v>74</v>
      </c>
      <c r="BR653" t="s">
        <v>100</v>
      </c>
      <c r="BS653" t="s">
        <v>6883</v>
      </c>
      <c r="BT653" t="str">
        <f>HYPERLINK("https%3A%2F%2Fwww.webofscience.com%2Fwos%2Fwoscc%2Ffull-record%2FWOS:A1991HA90000014","View Full Record in Web of Science")</f>
        <v>View Full Record in Web of Science</v>
      </c>
    </row>
    <row r="654" spans="1:72" x14ac:dyDescent="0.15">
      <c r="A654" t="s">
        <v>72</v>
      </c>
      <c r="B654" t="s">
        <v>6884</v>
      </c>
      <c r="C654" t="s">
        <v>74</v>
      </c>
      <c r="D654" t="s">
        <v>74</v>
      </c>
      <c r="E654" t="s">
        <v>74</v>
      </c>
      <c r="F654" t="s">
        <v>6884</v>
      </c>
      <c r="G654" t="s">
        <v>74</v>
      </c>
      <c r="H654" t="s">
        <v>74</v>
      </c>
      <c r="I654" t="s">
        <v>6885</v>
      </c>
      <c r="J654" t="s">
        <v>6886</v>
      </c>
      <c r="K654" t="s">
        <v>74</v>
      </c>
      <c r="L654" t="s">
        <v>74</v>
      </c>
      <c r="M654" t="s">
        <v>77</v>
      </c>
      <c r="N654" t="s">
        <v>78</v>
      </c>
      <c r="O654" t="s">
        <v>74</v>
      </c>
      <c r="P654" t="s">
        <v>74</v>
      </c>
      <c r="Q654" t="s">
        <v>74</v>
      </c>
      <c r="R654" t="s">
        <v>74</v>
      </c>
      <c r="S654" t="s">
        <v>74</v>
      </c>
      <c r="T654" t="s">
        <v>74</v>
      </c>
      <c r="U654" t="s">
        <v>74</v>
      </c>
      <c r="V654" t="s">
        <v>6887</v>
      </c>
      <c r="W654" t="s">
        <v>74</v>
      </c>
      <c r="X654" t="s">
        <v>74</v>
      </c>
      <c r="Y654" t="s">
        <v>6888</v>
      </c>
      <c r="Z654" t="s">
        <v>74</v>
      </c>
      <c r="AA654" t="s">
        <v>74</v>
      </c>
      <c r="AB654" t="s">
        <v>74</v>
      </c>
      <c r="AC654" t="s">
        <v>74</v>
      </c>
      <c r="AD654" t="s">
        <v>74</v>
      </c>
      <c r="AE654" t="s">
        <v>74</v>
      </c>
      <c r="AF654" t="s">
        <v>74</v>
      </c>
      <c r="AG654">
        <v>22</v>
      </c>
      <c r="AH654">
        <v>14</v>
      </c>
      <c r="AI654">
        <v>14</v>
      </c>
      <c r="AJ654">
        <v>0</v>
      </c>
      <c r="AK654">
        <v>1</v>
      </c>
      <c r="AL654" t="s">
        <v>6889</v>
      </c>
      <c r="AM654" t="s">
        <v>6890</v>
      </c>
      <c r="AN654" t="s">
        <v>6891</v>
      </c>
      <c r="AO654" t="s">
        <v>6892</v>
      </c>
      <c r="AP654" t="s">
        <v>74</v>
      </c>
      <c r="AQ654" t="s">
        <v>74</v>
      </c>
      <c r="AR654" t="s">
        <v>6893</v>
      </c>
      <c r="AS654" t="s">
        <v>74</v>
      </c>
      <c r="AT654" t="s">
        <v>74</v>
      </c>
      <c r="AU654">
        <v>1991</v>
      </c>
      <c r="AV654">
        <v>21</v>
      </c>
      <c r="AW654" t="s">
        <v>74</v>
      </c>
      <c r="AX654" t="s">
        <v>74</v>
      </c>
      <c r="AY654" t="s">
        <v>74</v>
      </c>
      <c r="AZ654" t="s">
        <v>74</v>
      </c>
      <c r="BA654" t="s">
        <v>74</v>
      </c>
      <c r="BB654">
        <v>317</v>
      </c>
      <c r="BC654">
        <v>324</v>
      </c>
      <c r="BD654" t="s">
        <v>74</v>
      </c>
      <c r="BE654" t="s">
        <v>74</v>
      </c>
      <c r="BF654" t="s">
        <v>74</v>
      </c>
      <c r="BG654" t="s">
        <v>74</v>
      </c>
      <c r="BH654" t="s">
        <v>74</v>
      </c>
      <c r="BI654">
        <v>8</v>
      </c>
      <c r="BJ654" t="s">
        <v>380</v>
      </c>
      <c r="BK654" t="s">
        <v>97</v>
      </c>
      <c r="BL654" t="s">
        <v>381</v>
      </c>
      <c r="BM654" t="s">
        <v>6894</v>
      </c>
      <c r="BN654" t="s">
        <v>74</v>
      </c>
      <c r="BO654" t="s">
        <v>74</v>
      </c>
      <c r="BP654" t="s">
        <v>74</v>
      </c>
      <c r="BQ654" t="s">
        <v>74</v>
      </c>
      <c r="BR654" t="s">
        <v>100</v>
      </c>
      <c r="BS654" t="s">
        <v>6895</v>
      </c>
      <c r="BT654" t="str">
        <f>HYPERLINK("https%3A%2F%2Fwww.webofscience.com%2Fwos%2Fwoscc%2Ffull-record%2FWOS:A1991MG41300020","View Full Record in Web of Science")</f>
        <v>View Full Record in Web of Science</v>
      </c>
    </row>
    <row r="655" spans="1:72" x14ac:dyDescent="0.15">
      <c r="A655" t="s">
        <v>72</v>
      </c>
      <c r="B655" t="s">
        <v>6896</v>
      </c>
      <c r="C655" t="s">
        <v>74</v>
      </c>
      <c r="D655" t="s">
        <v>74</v>
      </c>
      <c r="E655" t="s">
        <v>74</v>
      </c>
      <c r="F655" t="s">
        <v>6896</v>
      </c>
      <c r="G655" t="s">
        <v>74</v>
      </c>
      <c r="H655" t="s">
        <v>74</v>
      </c>
      <c r="I655" t="s">
        <v>6897</v>
      </c>
      <c r="J655" t="s">
        <v>6886</v>
      </c>
      <c r="K655" t="s">
        <v>74</v>
      </c>
      <c r="L655" t="s">
        <v>74</v>
      </c>
      <c r="M655" t="s">
        <v>77</v>
      </c>
      <c r="N655" t="s">
        <v>261</v>
      </c>
      <c r="O655" t="s">
        <v>74</v>
      </c>
      <c r="P655" t="s">
        <v>74</v>
      </c>
      <c r="Q655" t="s">
        <v>74</v>
      </c>
      <c r="R655" t="s">
        <v>74</v>
      </c>
      <c r="S655" t="s">
        <v>74</v>
      </c>
      <c r="T655" t="s">
        <v>74</v>
      </c>
      <c r="U655" t="s">
        <v>6898</v>
      </c>
      <c r="V655" t="s">
        <v>6899</v>
      </c>
      <c r="W655" t="s">
        <v>74</v>
      </c>
      <c r="X655" t="s">
        <v>74</v>
      </c>
      <c r="Y655" t="s">
        <v>6900</v>
      </c>
      <c r="Z655" t="s">
        <v>74</v>
      </c>
      <c r="AA655" t="s">
        <v>74</v>
      </c>
      <c r="AB655" t="s">
        <v>74</v>
      </c>
      <c r="AC655" t="s">
        <v>74</v>
      </c>
      <c r="AD655" t="s">
        <v>74</v>
      </c>
      <c r="AE655" t="s">
        <v>74</v>
      </c>
      <c r="AF655" t="s">
        <v>74</v>
      </c>
      <c r="AG655">
        <v>124</v>
      </c>
      <c r="AH655">
        <v>52</v>
      </c>
      <c r="AI655">
        <v>57</v>
      </c>
      <c r="AJ655">
        <v>0</v>
      </c>
      <c r="AK655">
        <v>6</v>
      </c>
      <c r="AL655" t="s">
        <v>6889</v>
      </c>
      <c r="AM655" t="s">
        <v>6890</v>
      </c>
      <c r="AN655" t="s">
        <v>6901</v>
      </c>
      <c r="AO655" t="s">
        <v>6892</v>
      </c>
      <c r="AP655" t="s">
        <v>74</v>
      </c>
      <c r="AQ655" t="s">
        <v>74</v>
      </c>
      <c r="AR655" t="s">
        <v>6893</v>
      </c>
      <c r="AS655" t="s">
        <v>74</v>
      </c>
      <c r="AT655" t="s">
        <v>74</v>
      </c>
      <c r="AU655">
        <v>1991</v>
      </c>
      <c r="AV655">
        <v>21</v>
      </c>
      <c r="AW655" t="s">
        <v>74</v>
      </c>
      <c r="AX655" t="s">
        <v>74</v>
      </c>
      <c r="AY655" t="s">
        <v>74</v>
      </c>
      <c r="AZ655" t="s">
        <v>74</v>
      </c>
      <c r="BA655" t="s">
        <v>74</v>
      </c>
      <c r="BB655">
        <v>493</v>
      </c>
      <c r="BC655">
        <v>512</v>
      </c>
      <c r="BD655" t="s">
        <v>74</v>
      </c>
      <c r="BE655" t="s">
        <v>74</v>
      </c>
      <c r="BF655" t="s">
        <v>74</v>
      </c>
      <c r="BG655" t="s">
        <v>74</v>
      </c>
      <c r="BH655" t="s">
        <v>74</v>
      </c>
      <c r="BI655">
        <v>20</v>
      </c>
      <c r="BJ655" t="s">
        <v>380</v>
      </c>
      <c r="BK655" t="s">
        <v>97</v>
      </c>
      <c r="BL655" t="s">
        <v>381</v>
      </c>
      <c r="BM655" t="s">
        <v>6894</v>
      </c>
      <c r="BN655" t="s">
        <v>74</v>
      </c>
      <c r="BO655" t="s">
        <v>74</v>
      </c>
      <c r="BP655" t="s">
        <v>74</v>
      </c>
      <c r="BQ655" t="s">
        <v>74</v>
      </c>
      <c r="BR655" t="s">
        <v>100</v>
      </c>
      <c r="BS655" t="s">
        <v>6902</v>
      </c>
      <c r="BT655" t="str">
        <f>HYPERLINK("https%3A%2F%2Fwww.webofscience.com%2Fwos%2Fwoscc%2Ffull-record%2FWOS:A1991MG41300034","View Full Record in Web of Science")</f>
        <v>View Full Record in Web of Science</v>
      </c>
    </row>
    <row r="656" spans="1:72" x14ac:dyDescent="0.15">
      <c r="A656" t="s">
        <v>72</v>
      </c>
      <c r="B656" t="s">
        <v>6903</v>
      </c>
      <c r="C656" t="s">
        <v>74</v>
      </c>
      <c r="D656" t="s">
        <v>74</v>
      </c>
      <c r="E656" t="s">
        <v>74</v>
      </c>
      <c r="F656" t="s">
        <v>6903</v>
      </c>
      <c r="G656" t="s">
        <v>74</v>
      </c>
      <c r="H656" t="s">
        <v>74</v>
      </c>
      <c r="I656" t="s">
        <v>6904</v>
      </c>
      <c r="J656" t="s">
        <v>6886</v>
      </c>
      <c r="K656" t="s">
        <v>74</v>
      </c>
      <c r="L656" t="s">
        <v>74</v>
      </c>
      <c r="M656" t="s">
        <v>77</v>
      </c>
      <c r="N656" t="s">
        <v>78</v>
      </c>
      <c r="O656" t="s">
        <v>74</v>
      </c>
      <c r="P656" t="s">
        <v>74</v>
      </c>
      <c r="Q656" t="s">
        <v>74</v>
      </c>
      <c r="R656" t="s">
        <v>74</v>
      </c>
      <c r="S656" t="s">
        <v>74</v>
      </c>
      <c r="T656" t="s">
        <v>74</v>
      </c>
      <c r="U656" t="s">
        <v>6905</v>
      </c>
      <c r="V656" t="s">
        <v>6906</v>
      </c>
      <c r="W656" t="s">
        <v>6907</v>
      </c>
      <c r="X656" t="s">
        <v>6908</v>
      </c>
      <c r="Y656" t="s">
        <v>6909</v>
      </c>
      <c r="Z656" t="s">
        <v>74</v>
      </c>
      <c r="AA656" t="s">
        <v>74</v>
      </c>
      <c r="AB656" t="s">
        <v>74</v>
      </c>
      <c r="AC656" t="s">
        <v>74</v>
      </c>
      <c r="AD656" t="s">
        <v>74</v>
      </c>
      <c r="AE656" t="s">
        <v>74</v>
      </c>
      <c r="AF656" t="s">
        <v>74</v>
      </c>
      <c r="AG656">
        <v>30</v>
      </c>
      <c r="AH656">
        <v>19</v>
      </c>
      <c r="AI656">
        <v>20</v>
      </c>
      <c r="AJ656">
        <v>1</v>
      </c>
      <c r="AK656">
        <v>3</v>
      </c>
      <c r="AL656" t="s">
        <v>6889</v>
      </c>
      <c r="AM656" t="s">
        <v>6890</v>
      </c>
      <c r="AN656" t="s">
        <v>6891</v>
      </c>
      <c r="AO656" t="s">
        <v>6892</v>
      </c>
      <c r="AP656" t="s">
        <v>74</v>
      </c>
      <c r="AQ656" t="s">
        <v>74</v>
      </c>
      <c r="AR656" t="s">
        <v>6893</v>
      </c>
      <c r="AS656" t="s">
        <v>74</v>
      </c>
      <c r="AT656" t="s">
        <v>74</v>
      </c>
      <c r="AU656">
        <v>1991</v>
      </c>
      <c r="AV656">
        <v>21</v>
      </c>
      <c r="AW656" t="s">
        <v>74</v>
      </c>
      <c r="AX656" t="s">
        <v>74</v>
      </c>
      <c r="AY656" t="s">
        <v>74</v>
      </c>
      <c r="AZ656" t="s">
        <v>74</v>
      </c>
      <c r="BA656" t="s">
        <v>74</v>
      </c>
      <c r="BB656">
        <v>569</v>
      </c>
      <c r="BC656">
        <v>578</v>
      </c>
      <c r="BD656" t="s">
        <v>74</v>
      </c>
      <c r="BE656" t="s">
        <v>74</v>
      </c>
      <c r="BF656" t="s">
        <v>74</v>
      </c>
      <c r="BG656" t="s">
        <v>74</v>
      </c>
      <c r="BH656" t="s">
        <v>74</v>
      </c>
      <c r="BI656">
        <v>10</v>
      </c>
      <c r="BJ656" t="s">
        <v>380</v>
      </c>
      <c r="BK656" t="s">
        <v>97</v>
      </c>
      <c r="BL656" t="s">
        <v>381</v>
      </c>
      <c r="BM656" t="s">
        <v>6894</v>
      </c>
      <c r="BN656" t="s">
        <v>74</v>
      </c>
      <c r="BO656" t="s">
        <v>74</v>
      </c>
      <c r="BP656" t="s">
        <v>74</v>
      </c>
      <c r="BQ656" t="s">
        <v>74</v>
      </c>
      <c r="BR656" t="s">
        <v>100</v>
      </c>
      <c r="BS656" t="s">
        <v>6910</v>
      </c>
      <c r="BT656" t="str">
        <f>HYPERLINK("https%3A%2F%2Fwww.webofscience.com%2Fwos%2Fwoscc%2Ffull-record%2FWOS:A1991MG41300041","View Full Record in Web of Science")</f>
        <v>View Full Record in Web of Science</v>
      </c>
    </row>
    <row r="657" spans="1:72" x14ac:dyDescent="0.15">
      <c r="A657" t="s">
        <v>72</v>
      </c>
      <c r="B657" t="s">
        <v>6911</v>
      </c>
      <c r="C657" t="s">
        <v>74</v>
      </c>
      <c r="D657" t="s">
        <v>74</v>
      </c>
      <c r="E657" t="s">
        <v>74</v>
      </c>
      <c r="F657" t="s">
        <v>6911</v>
      </c>
      <c r="G657" t="s">
        <v>74</v>
      </c>
      <c r="H657" t="s">
        <v>74</v>
      </c>
      <c r="I657" t="s">
        <v>6912</v>
      </c>
      <c r="J657" t="s">
        <v>6886</v>
      </c>
      <c r="K657" t="s">
        <v>74</v>
      </c>
      <c r="L657" t="s">
        <v>74</v>
      </c>
      <c r="M657" t="s">
        <v>77</v>
      </c>
      <c r="N657" t="s">
        <v>78</v>
      </c>
      <c r="O657" t="s">
        <v>74</v>
      </c>
      <c r="P657" t="s">
        <v>74</v>
      </c>
      <c r="Q657" t="s">
        <v>74</v>
      </c>
      <c r="R657" t="s">
        <v>74</v>
      </c>
      <c r="S657" t="s">
        <v>74</v>
      </c>
      <c r="T657" t="s">
        <v>74</v>
      </c>
      <c r="U657" t="s">
        <v>6913</v>
      </c>
      <c r="V657" t="s">
        <v>6914</v>
      </c>
      <c r="W657" t="s">
        <v>74</v>
      </c>
      <c r="X657" t="s">
        <v>74</v>
      </c>
      <c r="Y657" t="s">
        <v>6915</v>
      </c>
      <c r="Z657" t="s">
        <v>74</v>
      </c>
      <c r="AA657" t="s">
        <v>74</v>
      </c>
      <c r="AB657" t="s">
        <v>74</v>
      </c>
      <c r="AC657" t="s">
        <v>74</v>
      </c>
      <c r="AD657" t="s">
        <v>74</v>
      </c>
      <c r="AE657" t="s">
        <v>74</v>
      </c>
      <c r="AF657" t="s">
        <v>74</v>
      </c>
      <c r="AG657">
        <v>75</v>
      </c>
      <c r="AH657">
        <v>48</v>
      </c>
      <c r="AI657">
        <v>51</v>
      </c>
      <c r="AJ657">
        <v>3</v>
      </c>
      <c r="AK657">
        <v>9</v>
      </c>
      <c r="AL657" t="s">
        <v>6889</v>
      </c>
      <c r="AM657" t="s">
        <v>6890</v>
      </c>
      <c r="AN657" t="s">
        <v>6891</v>
      </c>
      <c r="AO657" t="s">
        <v>6892</v>
      </c>
      <c r="AP657" t="s">
        <v>74</v>
      </c>
      <c r="AQ657" t="s">
        <v>74</v>
      </c>
      <c r="AR657" t="s">
        <v>6893</v>
      </c>
      <c r="AS657" t="s">
        <v>74</v>
      </c>
      <c r="AT657" t="s">
        <v>74</v>
      </c>
      <c r="AU657">
        <v>1991</v>
      </c>
      <c r="AV657">
        <v>21</v>
      </c>
      <c r="AW657" t="s">
        <v>74</v>
      </c>
      <c r="AX657" t="s">
        <v>74</v>
      </c>
      <c r="AY657" t="s">
        <v>74</v>
      </c>
      <c r="AZ657" t="s">
        <v>74</v>
      </c>
      <c r="BA657" t="s">
        <v>74</v>
      </c>
      <c r="BB657">
        <v>695</v>
      </c>
      <c r="BC657">
        <v>709</v>
      </c>
      <c r="BD657" t="s">
        <v>74</v>
      </c>
      <c r="BE657" t="s">
        <v>74</v>
      </c>
      <c r="BF657" t="s">
        <v>74</v>
      </c>
      <c r="BG657" t="s">
        <v>74</v>
      </c>
      <c r="BH657" t="s">
        <v>74</v>
      </c>
      <c r="BI657">
        <v>15</v>
      </c>
      <c r="BJ657" t="s">
        <v>380</v>
      </c>
      <c r="BK657" t="s">
        <v>97</v>
      </c>
      <c r="BL657" t="s">
        <v>381</v>
      </c>
      <c r="BM657" t="s">
        <v>6894</v>
      </c>
      <c r="BN657" t="s">
        <v>74</v>
      </c>
      <c r="BO657" t="s">
        <v>74</v>
      </c>
      <c r="BP657" t="s">
        <v>74</v>
      </c>
      <c r="BQ657" t="s">
        <v>74</v>
      </c>
      <c r="BR657" t="s">
        <v>100</v>
      </c>
      <c r="BS657" t="s">
        <v>6916</v>
      </c>
      <c r="BT657" t="str">
        <f>HYPERLINK("https%3A%2F%2Fwww.webofscience.com%2Fwos%2Fwoscc%2Ffull-record%2FWOS:A1991MG41300052","View Full Record in Web of Science")</f>
        <v>View Full Record in Web of Science</v>
      </c>
    </row>
    <row r="658" spans="1:72" x14ac:dyDescent="0.15">
      <c r="A658" t="s">
        <v>72</v>
      </c>
      <c r="B658" t="s">
        <v>6917</v>
      </c>
      <c r="C658" t="s">
        <v>74</v>
      </c>
      <c r="D658" t="s">
        <v>74</v>
      </c>
      <c r="E658" t="s">
        <v>74</v>
      </c>
      <c r="F658" t="s">
        <v>6917</v>
      </c>
      <c r="G658" t="s">
        <v>74</v>
      </c>
      <c r="H658" t="s">
        <v>74</v>
      </c>
      <c r="I658" t="s">
        <v>6918</v>
      </c>
      <c r="J658" t="s">
        <v>6886</v>
      </c>
      <c r="K658" t="s">
        <v>74</v>
      </c>
      <c r="L658" t="s">
        <v>74</v>
      </c>
      <c r="M658" t="s">
        <v>77</v>
      </c>
      <c r="N658" t="s">
        <v>78</v>
      </c>
      <c r="O658" t="s">
        <v>74</v>
      </c>
      <c r="P658" t="s">
        <v>74</v>
      </c>
      <c r="Q658" t="s">
        <v>74</v>
      </c>
      <c r="R658" t="s">
        <v>74</v>
      </c>
      <c r="S658" t="s">
        <v>74</v>
      </c>
      <c r="T658" t="s">
        <v>74</v>
      </c>
      <c r="U658" t="s">
        <v>6919</v>
      </c>
      <c r="V658" t="s">
        <v>6920</v>
      </c>
      <c r="W658" t="s">
        <v>6921</v>
      </c>
      <c r="X658" t="s">
        <v>6922</v>
      </c>
      <c r="Y658" t="s">
        <v>6923</v>
      </c>
      <c r="Z658" t="s">
        <v>74</v>
      </c>
      <c r="AA658" t="s">
        <v>74</v>
      </c>
      <c r="AB658" t="s">
        <v>74</v>
      </c>
      <c r="AC658" t="s">
        <v>74</v>
      </c>
      <c r="AD658" t="s">
        <v>74</v>
      </c>
      <c r="AE658" t="s">
        <v>74</v>
      </c>
      <c r="AF658" t="s">
        <v>74</v>
      </c>
      <c r="AG658">
        <v>30</v>
      </c>
      <c r="AH658">
        <v>29</v>
      </c>
      <c r="AI658">
        <v>33</v>
      </c>
      <c r="AJ658">
        <v>0</v>
      </c>
      <c r="AK658">
        <v>14</v>
      </c>
      <c r="AL658" t="s">
        <v>6889</v>
      </c>
      <c r="AM658" t="s">
        <v>6890</v>
      </c>
      <c r="AN658" t="s">
        <v>6891</v>
      </c>
      <c r="AO658" t="s">
        <v>6892</v>
      </c>
      <c r="AP658" t="s">
        <v>74</v>
      </c>
      <c r="AQ658" t="s">
        <v>74</v>
      </c>
      <c r="AR658" t="s">
        <v>6893</v>
      </c>
      <c r="AS658" t="s">
        <v>74</v>
      </c>
      <c r="AT658" t="s">
        <v>74</v>
      </c>
      <c r="AU658">
        <v>1991</v>
      </c>
      <c r="AV658">
        <v>21</v>
      </c>
      <c r="AW658" t="s">
        <v>74</v>
      </c>
      <c r="AX658" t="s">
        <v>74</v>
      </c>
      <c r="AY658" t="s">
        <v>74</v>
      </c>
      <c r="AZ658" t="s">
        <v>74</v>
      </c>
      <c r="BA658" t="s">
        <v>74</v>
      </c>
      <c r="BB658">
        <v>711</v>
      </c>
      <c r="BC658">
        <v>717</v>
      </c>
      <c r="BD658" t="s">
        <v>74</v>
      </c>
      <c r="BE658" t="s">
        <v>74</v>
      </c>
      <c r="BF658" t="s">
        <v>74</v>
      </c>
      <c r="BG658" t="s">
        <v>74</v>
      </c>
      <c r="BH658" t="s">
        <v>74</v>
      </c>
      <c r="BI658">
        <v>7</v>
      </c>
      <c r="BJ658" t="s">
        <v>380</v>
      </c>
      <c r="BK658" t="s">
        <v>97</v>
      </c>
      <c r="BL658" t="s">
        <v>381</v>
      </c>
      <c r="BM658" t="s">
        <v>6894</v>
      </c>
      <c r="BN658" t="s">
        <v>74</v>
      </c>
      <c r="BO658" t="s">
        <v>74</v>
      </c>
      <c r="BP658" t="s">
        <v>74</v>
      </c>
      <c r="BQ658" t="s">
        <v>74</v>
      </c>
      <c r="BR658" t="s">
        <v>100</v>
      </c>
      <c r="BS658" t="s">
        <v>6924</v>
      </c>
      <c r="BT658" t="str">
        <f>HYPERLINK("https%3A%2F%2Fwww.webofscience.com%2Fwos%2Fwoscc%2Ffull-record%2FWOS:A1991MG41300053","View Full Record in Web of Science")</f>
        <v>View Full Record in Web of Science</v>
      </c>
    </row>
    <row r="659" spans="1:72" x14ac:dyDescent="0.15">
      <c r="A659" t="s">
        <v>4709</v>
      </c>
      <c r="B659" t="s">
        <v>6884</v>
      </c>
      <c r="C659" t="s">
        <v>74</v>
      </c>
      <c r="D659" t="s">
        <v>6925</v>
      </c>
      <c r="E659" t="s">
        <v>74</v>
      </c>
      <c r="F659" t="s">
        <v>6884</v>
      </c>
      <c r="G659" t="s">
        <v>74</v>
      </c>
      <c r="H659" t="s">
        <v>74</v>
      </c>
      <c r="I659" t="s">
        <v>6885</v>
      </c>
      <c r="J659" t="s">
        <v>6926</v>
      </c>
      <c r="K659" t="s">
        <v>6886</v>
      </c>
      <c r="L659" t="s">
        <v>74</v>
      </c>
      <c r="M659" t="s">
        <v>77</v>
      </c>
      <c r="N659" t="s">
        <v>4714</v>
      </c>
      <c r="O659" t="s">
        <v>6927</v>
      </c>
      <c r="P659" t="s">
        <v>6928</v>
      </c>
      <c r="Q659" t="s">
        <v>6929</v>
      </c>
      <c r="R659" t="s">
        <v>74</v>
      </c>
      <c r="S659" t="s">
        <v>74</v>
      </c>
      <c r="T659" t="s">
        <v>74</v>
      </c>
      <c r="U659" t="s">
        <v>74</v>
      </c>
      <c r="V659" t="s">
        <v>74</v>
      </c>
      <c r="W659" t="s">
        <v>74</v>
      </c>
      <c r="X659" t="s">
        <v>74</v>
      </c>
      <c r="Y659" t="s">
        <v>6888</v>
      </c>
      <c r="Z659" t="s">
        <v>74</v>
      </c>
      <c r="AA659" t="s">
        <v>74</v>
      </c>
      <c r="AB659" t="s">
        <v>74</v>
      </c>
      <c r="AC659" t="s">
        <v>74</v>
      </c>
      <c r="AD659" t="s">
        <v>74</v>
      </c>
      <c r="AE659" t="s">
        <v>74</v>
      </c>
      <c r="AF659" t="s">
        <v>74</v>
      </c>
      <c r="AG659">
        <v>0</v>
      </c>
      <c r="AH659">
        <v>14</v>
      </c>
      <c r="AI659">
        <v>14</v>
      </c>
      <c r="AJ659">
        <v>0</v>
      </c>
      <c r="AK659">
        <v>1</v>
      </c>
      <c r="AL659" t="s">
        <v>6930</v>
      </c>
      <c r="AM659" t="s">
        <v>6890</v>
      </c>
      <c r="AN659" t="s">
        <v>6890</v>
      </c>
      <c r="AO659" t="s">
        <v>6892</v>
      </c>
      <c r="AP659" t="s">
        <v>74</v>
      </c>
      <c r="AQ659" t="s">
        <v>6931</v>
      </c>
      <c r="AR659" t="s">
        <v>6893</v>
      </c>
      <c r="AS659" t="s">
        <v>74</v>
      </c>
      <c r="AT659" t="s">
        <v>74</v>
      </c>
      <c r="AU659">
        <v>1991</v>
      </c>
      <c r="AV659">
        <v>21</v>
      </c>
      <c r="AW659" t="s">
        <v>74</v>
      </c>
      <c r="AX659" t="s">
        <v>74</v>
      </c>
      <c r="AY659" t="s">
        <v>74</v>
      </c>
      <c r="AZ659" t="s">
        <v>74</v>
      </c>
      <c r="BA659" t="s">
        <v>74</v>
      </c>
      <c r="BB659">
        <v>317</v>
      </c>
      <c r="BC659">
        <v>324</v>
      </c>
      <c r="BD659" t="s">
        <v>74</v>
      </c>
      <c r="BE659" t="s">
        <v>74</v>
      </c>
      <c r="BF659" t="s">
        <v>74</v>
      </c>
      <c r="BG659" t="s">
        <v>74</v>
      </c>
      <c r="BH659" t="s">
        <v>74</v>
      </c>
      <c r="BI659">
        <v>8</v>
      </c>
      <c r="BJ659" t="s">
        <v>380</v>
      </c>
      <c r="BK659" t="s">
        <v>4726</v>
      </c>
      <c r="BL659" t="s">
        <v>381</v>
      </c>
      <c r="BM659" t="s">
        <v>6932</v>
      </c>
      <c r="BN659" t="s">
        <v>74</v>
      </c>
      <c r="BO659" t="s">
        <v>74</v>
      </c>
      <c r="BP659" t="s">
        <v>74</v>
      </c>
      <c r="BQ659" t="s">
        <v>74</v>
      </c>
      <c r="BR659" t="s">
        <v>100</v>
      </c>
      <c r="BS659" t="s">
        <v>6933</v>
      </c>
      <c r="BT659" t="str">
        <f>HYPERLINK("https%3A%2F%2Fwww.webofscience.com%2Fwos%2Fwoscc%2Ffull-record%2FWOS:A1991BZ04M00020","View Full Record in Web of Science")</f>
        <v>View Full Record in Web of Science</v>
      </c>
    </row>
    <row r="660" spans="1:72" x14ac:dyDescent="0.15">
      <c r="A660" t="s">
        <v>4709</v>
      </c>
      <c r="B660" t="s">
        <v>6934</v>
      </c>
      <c r="C660" t="s">
        <v>74</v>
      </c>
      <c r="D660" t="s">
        <v>6935</v>
      </c>
      <c r="E660" t="s">
        <v>74</v>
      </c>
      <c r="F660" t="s">
        <v>6934</v>
      </c>
      <c r="G660" t="s">
        <v>74</v>
      </c>
      <c r="H660" t="s">
        <v>74</v>
      </c>
      <c r="I660" t="s">
        <v>6936</v>
      </c>
      <c r="J660" t="s">
        <v>6937</v>
      </c>
      <c r="K660" t="s">
        <v>6938</v>
      </c>
      <c r="L660" t="s">
        <v>74</v>
      </c>
      <c r="M660" t="s">
        <v>77</v>
      </c>
      <c r="N660" t="s">
        <v>4714</v>
      </c>
      <c r="O660" t="s">
        <v>6939</v>
      </c>
      <c r="P660" t="s">
        <v>6940</v>
      </c>
      <c r="Q660" t="s">
        <v>1631</v>
      </c>
      <c r="R660" t="s">
        <v>74</v>
      </c>
      <c r="S660" t="s">
        <v>74</v>
      </c>
      <c r="T660" t="s">
        <v>74</v>
      </c>
      <c r="U660" t="s">
        <v>74</v>
      </c>
      <c r="V660" t="s">
        <v>74</v>
      </c>
      <c r="W660" t="s">
        <v>74</v>
      </c>
      <c r="X660" t="s">
        <v>74</v>
      </c>
      <c r="Y660" t="s">
        <v>74</v>
      </c>
      <c r="Z660" t="s">
        <v>74</v>
      </c>
      <c r="AA660" t="s">
        <v>74</v>
      </c>
      <c r="AB660" t="s">
        <v>74</v>
      </c>
      <c r="AC660" t="s">
        <v>74</v>
      </c>
      <c r="AD660" t="s">
        <v>74</v>
      </c>
      <c r="AE660" t="s">
        <v>74</v>
      </c>
      <c r="AF660" t="s">
        <v>74</v>
      </c>
      <c r="AG660">
        <v>0</v>
      </c>
      <c r="AH660">
        <v>0</v>
      </c>
      <c r="AI660">
        <v>0</v>
      </c>
      <c r="AJ660">
        <v>0</v>
      </c>
      <c r="AK660">
        <v>0</v>
      </c>
      <c r="AL660" t="s">
        <v>6941</v>
      </c>
      <c r="AM660" t="s">
        <v>87</v>
      </c>
      <c r="AN660" t="s">
        <v>87</v>
      </c>
      <c r="AO660" t="s">
        <v>74</v>
      </c>
      <c r="AP660" t="s">
        <v>74</v>
      </c>
      <c r="AQ660" t="s">
        <v>74</v>
      </c>
      <c r="AR660" t="s">
        <v>6942</v>
      </c>
      <c r="AS660" t="s">
        <v>74</v>
      </c>
      <c r="AT660" t="s">
        <v>74</v>
      </c>
      <c r="AU660">
        <v>1991</v>
      </c>
      <c r="AV660" t="s">
        <v>74</v>
      </c>
      <c r="AW660" t="s">
        <v>74</v>
      </c>
      <c r="AX660" t="s">
        <v>74</v>
      </c>
      <c r="AY660" t="s">
        <v>74</v>
      </c>
      <c r="AZ660" t="s">
        <v>74</v>
      </c>
      <c r="BA660" t="s">
        <v>74</v>
      </c>
      <c r="BB660">
        <v>461</v>
      </c>
      <c r="BC660">
        <v>475</v>
      </c>
      <c r="BD660" t="s">
        <v>74</v>
      </c>
      <c r="BE660" t="s">
        <v>74</v>
      </c>
      <c r="BF660" t="s">
        <v>74</v>
      </c>
      <c r="BG660" t="s">
        <v>74</v>
      </c>
      <c r="BH660" t="s">
        <v>74</v>
      </c>
      <c r="BI660">
        <v>15</v>
      </c>
      <c r="BJ660" t="s">
        <v>5555</v>
      </c>
      <c r="BK660" t="s">
        <v>5087</v>
      </c>
      <c r="BL660" t="s">
        <v>5088</v>
      </c>
      <c r="BM660" t="s">
        <v>6943</v>
      </c>
      <c r="BN660" t="s">
        <v>74</v>
      </c>
      <c r="BO660" t="s">
        <v>74</v>
      </c>
      <c r="BP660" t="s">
        <v>74</v>
      </c>
      <c r="BQ660" t="s">
        <v>74</v>
      </c>
      <c r="BR660" t="s">
        <v>100</v>
      </c>
      <c r="BS660" t="s">
        <v>6944</v>
      </c>
      <c r="BT660" t="str">
        <f>HYPERLINK("https%3A%2F%2Fwww.webofscience.com%2Fwos%2Fwoscc%2Ffull-record%2FWOS:A1991BW90X00029","View Full Record in Web of Science")</f>
        <v>View Full Record in Web of Science</v>
      </c>
    </row>
    <row r="661" spans="1:72" x14ac:dyDescent="0.15">
      <c r="A661" t="s">
        <v>4709</v>
      </c>
      <c r="B661" t="s">
        <v>6945</v>
      </c>
      <c r="C661" t="s">
        <v>74</v>
      </c>
      <c r="D661" t="s">
        <v>6935</v>
      </c>
      <c r="E661" t="s">
        <v>74</v>
      </c>
      <c r="F661" t="s">
        <v>6945</v>
      </c>
      <c r="G661" t="s">
        <v>74</v>
      </c>
      <c r="H661" t="s">
        <v>74</v>
      </c>
      <c r="I661" t="s">
        <v>6936</v>
      </c>
      <c r="J661" t="s">
        <v>6937</v>
      </c>
      <c r="K661" t="s">
        <v>6938</v>
      </c>
      <c r="L661" t="s">
        <v>74</v>
      </c>
      <c r="M661" t="s">
        <v>77</v>
      </c>
      <c r="N661" t="s">
        <v>4714</v>
      </c>
      <c r="O661" t="s">
        <v>6939</v>
      </c>
      <c r="P661" t="s">
        <v>6940</v>
      </c>
      <c r="Q661" t="s">
        <v>1631</v>
      </c>
      <c r="R661" t="s">
        <v>74</v>
      </c>
      <c r="S661" t="s">
        <v>74</v>
      </c>
      <c r="T661" t="s">
        <v>74</v>
      </c>
      <c r="U661" t="s">
        <v>74</v>
      </c>
      <c r="V661" t="s">
        <v>74</v>
      </c>
      <c r="W661" t="s">
        <v>74</v>
      </c>
      <c r="X661" t="s">
        <v>74</v>
      </c>
      <c r="Y661" t="s">
        <v>74</v>
      </c>
      <c r="Z661" t="s">
        <v>74</v>
      </c>
      <c r="AA661" t="s">
        <v>6946</v>
      </c>
      <c r="AB661" t="s">
        <v>74</v>
      </c>
      <c r="AC661" t="s">
        <v>74</v>
      </c>
      <c r="AD661" t="s">
        <v>74</v>
      </c>
      <c r="AE661" t="s">
        <v>74</v>
      </c>
      <c r="AF661" t="s">
        <v>74</v>
      </c>
      <c r="AG661">
        <v>0</v>
      </c>
      <c r="AH661">
        <v>2</v>
      </c>
      <c r="AI661">
        <v>2</v>
      </c>
      <c r="AJ661">
        <v>0</v>
      </c>
      <c r="AK661">
        <v>0</v>
      </c>
      <c r="AL661" t="s">
        <v>6941</v>
      </c>
      <c r="AM661" t="s">
        <v>87</v>
      </c>
      <c r="AN661" t="s">
        <v>87</v>
      </c>
      <c r="AO661" t="s">
        <v>74</v>
      </c>
      <c r="AP661" t="s">
        <v>74</v>
      </c>
      <c r="AQ661" t="s">
        <v>74</v>
      </c>
      <c r="AR661" t="s">
        <v>6942</v>
      </c>
      <c r="AS661" t="s">
        <v>74</v>
      </c>
      <c r="AT661" t="s">
        <v>74</v>
      </c>
      <c r="AU661">
        <v>1991</v>
      </c>
      <c r="AV661" t="s">
        <v>74</v>
      </c>
      <c r="AW661" t="s">
        <v>74</v>
      </c>
      <c r="AX661" t="s">
        <v>74</v>
      </c>
      <c r="AY661" t="s">
        <v>74</v>
      </c>
      <c r="AZ661" t="s">
        <v>74</v>
      </c>
      <c r="BA661" t="s">
        <v>74</v>
      </c>
      <c r="BB661">
        <v>475</v>
      </c>
      <c r="BC661">
        <v>482</v>
      </c>
      <c r="BD661" t="s">
        <v>74</v>
      </c>
      <c r="BE661" t="s">
        <v>74</v>
      </c>
      <c r="BF661" t="s">
        <v>74</v>
      </c>
      <c r="BG661" t="s">
        <v>74</v>
      </c>
      <c r="BH661" t="s">
        <v>74</v>
      </c>
      <c r="BI661">
        <v>8</v>
      </c>
      <c r="BJ661" t="s">
        <v>5555</v>
      </c>
      <c r="BK661" t="s">
        <v>5087</v>
      </c>
      <c r="BL661" t="s">
        <v>5088</v>
      </c>
      <c r="BM661" t="s">
        <v>6943</v>
      </c>
      <c r="BN661" t="s">
        <v>74</v>
      </c>
      <c r="BO661" t="s">
        <v>74</v>
      </c>
      <c r="BP661" t="s">
        <v>74</v>
      </c>
      <c r="BQ661" t="s">
        <v>74</v>
      </c>
      <c r="BR661" t="s">
        <v>100</v>
      </c>
      <c r="BS661" t="s">
        <v>6947</v>
      </c>
      <c r="BT661" t="str">
        <f>HYPERLINK("https%3A%2F%2Fwww.webofscience.com%2Fwos%2Fwoscc%2Ffull-record%2FWOS:A1991BW90X00030","View Full Record in Web of Science")</f>
        <v>View Full Record in Web of Science</v>
      </c>
    </row>
    <row r="662" spans="1:72" x14ac:dyDescent="0.15">
      <c r="A662" t="s">
        <v>72</v>
      </c>
      <c r="B662" t="s">
        <v>6948</v>
      </c>
      <c r="C662" t="s">
        <v>74</v>
      </c>
      <c r="D662" t="s">
        <v>74</v>
      </c>
      <c r="E662" t="s">
        <v>74</v>
      </c>
      <c r="F662" t="s">
        <v>6948</v>
      </c>
      <c r="G662" t="s">
        <v>74</v>
      </c>
      <c r="H662" t="s">
        <v>74</v>
      </c>
      <c r="I662" t="s">
        <v>6949</v>
      </c>
      <c r="J662" t="s">
        <v>6950</v>
      </c>
      <c r="K662" t="s">
        <v>74</v>
      </c>
      <c r="L662" t="s">
        <v>74</v>
      </c>
      <c r="M662" t="s">
        <v>77</v>
      </c>
      <c r="N662" t="s">
        <v>78</v>
      </c>
      <c r="O662" t="s">
        <v>74</v>
      </c>
      <c r="P662" t="s">
        <v>74</v>
      </c>
      <c r="Q662" t="s">
        <v>74</v>
      </c>
      <c r="R662" t="s">
        <v>74</v>
      </c>
      <c r="S662" t="s">
        <v>74</v>
      </c>
      <c r="T662" t="s">
        <v>74</v>
      </c>
      <c r="U662" t="s">
        <v>6951</v>
      </c>
      <c r="V662" t="s">
        <v>6952</v>
      </c>
      <c r="W662" t="s">
        <v>74</v>
      </c>
      <c r="X662" t="s">
        <v>74</v>
      </c>
      <c r="Y662" t="s">
        <v>6953</v>
      </c>
      <c r="Z662" t="s">
        <v>74</v>
      </c>
      <c r="AA662" t="s">
        <v>74</v>
      </c>
      <c r="AB662" t="s">
        <v>74</v>
      </c>
      <c r="AC662" t="s">
        <v>74</v>
      </c>
      <c r="AD662" t="s">
        <v>74</v>
      </c>
      <c r="AE662" t="s">
        <v>74</v>
      </c>
      <c r="AF662" t="s">
        <v>74</v>
      </c>
      <c r="AG662">
        <v>62</v>
      </c>
      <c r="AH662">
        <v>45</v>
      </c>
      <c r="AI662">
        <v>46</v>
      </c>
      <c r="AJ662">
        <v>0</v>
      </c>
      <c r="AK662">
        <v>5</v>
      </c>
      <c r="AL662" t="s">
        <v>461</v>
      </c>
      <c r="AM662" t="s">
        <v>249</v>
      </c>
      <c r="AN662" t="s">
        <v>735</v>
      </c>
      <c r="AO662" t="s">
        <v>6954</v>
      </c>
      <c r="AP662" t="s">
        <v>6955</v>
      </c>
      <c r="AQ662" t="s">
        <v>74</v>
      </c>
      <c r="AR662" t="s">
        <v>6956</v>
      </c>
      <c r="AS662" t="s">
        <v>6957</v>
      </c>
      <c r="AT662" t="s">
        <v>74</v>
      </c>
      <c r="AU662">
        <v>1991</v>
      </c>
      <c r="AV662">
        <v>28</v>
      </c>
      <c r="AW662">
        <v>4</v>
      </c>
      <c r="AX662" t="s">
        <v>74</v>
      </c>
      <c r="AY662" t="s">
        <v>74</v>
      </c>
      <c r="AZ662" t="s">
        <v>74</v>
      </c>
      <c r="BA662" t="s">
        <v>74</v>
      </c>
      <c r="BB662">
        <v>305</v>
      </c>
      <c r="BC662">
        <v>342</v>
      </c>
      <c r="BD662" t="s">
        <v>74</v>
      </c>
      <c r="BE662" t="s">
        <v>6958</v>
      </c>
      <c r="BF662" t="str">
        <f>HYPERLINK("http://dx.doi.org/10.1016/0079-6611(91)90031-G","http://dx.doi.org/10.1016/0079-6611(91)90031-G")</f>
        <v>http://dx.doi.org/10.1016/0079-6611(91)90031-G</v>
      </c>
      <c r="BG662" t="s">
        <v>74</v>
      </c>
      <c r="BH662" t="s">
        <v>74</v>
      </c>
      <c r="BI662">
        <v>38</v>
      </c>
      <c r="BJ662" t="s">
        <v>136</v>
      </c>
      <c r="BK662" t="s">
        <v>97</v>
      </c>
      <c r="BL662" t="s">
        <v>136</v>
      </c>
      <c r="BM662" t="s">
        <v>6959</v>
      </c>
      <c r="BN662" t="s">
        <v>74</v>
      </c>
      <c r="BO662" t="s">
        <v>74</v>
      </c>
      <c r="BP662" t="s">
        <v>74</v>
      </c>
      <c r="BQ662" t="s">
        <v>74</v>
      </c>
      <c r="BR662" t="s">
        <v>100</v>
      </c>
      <c r="BS662" t="s">
        <v>6960</v>
      </c>
      <c r="BT662" t="str">
        <f>HYPERLINK("https%3A%2F%2Fwww.webofscience.com%2Fwos%2Fwoscc%2Ffull-record%2FWOS:A1991GZ83300001","View Full Record in Web of Science")</f>
        <v>View Full Record in Web of Science</v>
      </c>
    </row>
    <row r="663" spans="1:72" x14ac:dyDescent="0.15">
      <c r="A663" t="s">
        <v>72</v>
      </c>
      <c r="B663" t="s">
        <v>6961</v>
      </c>
      <c r="C663" t="s">
        <v>74</v>
      </c>
      <c r="D663" t="s">
        <v>74</v>
      </c>
      <c r="E663" t="s">
        <v>74</v>
      </c>
      <c r="F663" t="s">
        <v>6961</v>
      </c>
      <c r="G663" t="s">
        <v>74</v>
      </c>
      <c r="H663" t="s">
        <v>74</v>
      </c>
      <c r="I663" t="s">
        <v>6962</v>
      </c>
      <c r="J663" t="s">
        <v>6950</v>
      </c>
      <c r="K663" t="s">
        <v>74</v>
      </c>
      <c r="L663" t="s">
        <v>74</v>
      </c>
      <c r="M663" t="s">
        <v>77</v>
      </c>
      <c r="N663" t="s">
        <v>261</v>
      </c>
      <c r="O663" t="s">
        <v>74</v>
      </c>
      <c r="P663" t="s">
        <v>74</v>
      </c>
      <c r="Q663" t="s">
        <v>74</v>
      </c>
      <c r="R663" t="s">
        <v>74</v>
      </c>
      <c r="S663" t="s">
        <v>74</v>
      </c>
      <c r="T663" t="s">
        <v>74</v>
      </c>
      <c r="U663" t="s">
        <v>6963</v>
      </c>
      <c r="V663" t="s">
        <v>6964</v>
      </c>
      <c r="W663" t="s">
        <v>74</v>
      </c>
      <c r="X663" t="s">
        <v>74</v>
      </c>
      <c r="Y663" t="s">
        <v>6965</v>
      </c>
      <c r="Z663" t="s">
        <v>74</v>
      </c>
      <c r="AA663" t="s">
        <v>74</v>
      </c>
      <c r="AB663" t="s">
        <v>6966</v>
      </c>
      <c r="AC663" t="s">
        <v>74</v>
      </c>
      <c r="AD663" t="s">
        <v>74</v>
      </c>
      <c r="AE663" t="s">
        <v>74</v>
      </c>
      <c r="AF663" t="s">
        <v>74</v>
      </c>
      <c r="AG663">
        <v>285</v>
      </c>
      <c r="AH663">
        <v>807</v>
      </c>
      <c r="AI663">
        <v>853</v>
      </c>
      <c r="AJ663">
        <v>5</v>
      </c>
      <c r="AK663">
        <v>104</v>
      </c>
      <c r="AL663" t="s">
        <v>461</v>
      </c>
      <c r="AM663" t="s">
        <v>249</v>
      </c>
      <c r="AN663" t="s">
        <v>735</v>
      </c>
      <c r="AO663" t="s">
        <v>6954</v>
      </c>
      <c r="AP663" t="s">
        <v>6955</v>
      </c>
      <c r="AQ663" t="s">
        <v>74</v>
      </c>
      <c r="AR663" t="s">
        <v>6956</v>
      </c>
      <c r="AS663" t="s">
        <v>6957</v>
      </c>
      <c r="AT663" t="s">
        <v>74</v>
      </c>
      <c r="AU663">
        <v>1991</v>
      </c>
      <c r="AV663">
        <v>26</v>
      </c>
      <c r="AW663">
        <v>1</v>
      </c>
      <c r="AX663" t="s">
        <v>74</v>
      </c>
      <c r="AY663" t="s">
        <v>74</v>
      </c>
      <c r="AZ663" t="s">
        <v>74</v>
      </c>
      <c r="BA663" t="s">
        <v>74</v>
      </c>
      <c r="BB663">
        <v>1</v>
      </c>
      <c r="BC663">
        <v>73</v>
      </c>
      <c r="BD663" t="s">
        <v>74</v>
      </c>
      <c r="BE663" t="s">
        <v>6967</v>
      </c>
      <c r="BF663" t="str">
        <f>HYPERLINK("http://dx.doi.org/10.1016/0079-6611(91)90006-8","http://dx.doi.org/10.1016/0079-6611(91)90006-8")</f>
        <v>http://dx.doi.org/10.1016/0079-6611(91)90006-8</v>
      </c>
      <c r="BG663" t="s">
        <v>74</v>
      </c>
      <c r="BH663" t="s">
        <v>74</v>
      </c>
      <c r="BI663">
        <v>73</v>
      </c>
      <c r="BJ663" t="s">
        <v>136</v>
      </c>
      <c r="BK663" t="s">
        <v>97</v>
      </c>
      <c r="BL663" t="s">
        <v>136</v>
      </c>
      <c r="BM663" t="s">
        <v>6968</v>
      </c>
      <c r="BN663" t="s">
        <v>74</v>
      </c>
      <c r="BO663" t="s">
        <v>74</v>
      </c>
      <c r="BP663" t="s">
        <v>74</v>
      </c>
      <c r="BQ663" t="s">
        <v>74</v>
      </c>
      <c r="BR663" t="s">
        <v>100</v>
      </c>
      <c r="BS663" t="s">
        <v>6969</v>
      </c>
      <c r="BT663" t="str">
        <f>HYPERLINK("https%3A%2F%2Fwww.webofscience.com%2Fwos%2Fwoscc%2Ffull-record%2FWOS:A1991EY78600001","View Full Record in Web of Science")</f>
        <v>View Full Record in Web of Science</v>
      </c>
    </row>
    <row r="664" spans="1:72" x14ac:dyDescent="0.15">
      <c r="A664" t="s">
        <v>72</v>
      </c>
      <c r="B664" t="s">
        <v>6970</v>
      </c>
      <c r="C664" t="s">
        <v>74</v>
      </c>
      <c r="D664" t="s">
        <v>74</v>
      </c>
      <c r="E664" t="s">
        <v>74</v>
      </c>
      <c r="F664" t="s">
        <v>6970</v>
      </c>
      <c r="G664" t="s">
        <v>74</v>
      </c>
      <c r="H664" t="s">
        <v>74</v>
      </c>
      <c r="I664" t="s">
        <v>6971</v>
      </c>
      <c r="J664" t="s">
        <v>6972</v>
      </c>
      <c r="K664" t="s">
        <v>74</v>
      </c>
      <c r="L664" t="s">
        <v>74</v>
      </c>
      <c r="M664" t="s">
        <v>77</v>
      </c>
      <c r="N664" t="s">
        <v>78</v>
      </c>
      <c r="O664" t="s">
        <v>74</v>
      </c>
      <c r="P664" t="s">
        <v>74</v>
      </c>
      <c r="Q664" t="s">
        <v>74</v>
      </c>
      <c r="R664" t="s">
        <v>74</v>
      </c>
      <c r="S664" t="s">
        <v>74</v>
      </c>
      <c r="T664" t="s">
        <v>74</v>
      </c>
      <c r="U664" t="s">
        <v>6973</v>
      </c>
      <c r="V664" t="s">
        <v>74</v>
      </c>
      <c r="W664" t="s">
        <v>6974</v>
      </c>
      <c r="X664" t="s">
        <v>6975</v>
      </c>
      <c r="Y664" t="s">
        <v>6976</v>
      </c>
      <c r="Z664" t="s">
        <v>74</v>
      </c>
      <c r="AA664" t="s">
        <v>74</v>
      </c>
      <c r="AB664" t="s">
        <v>74</v>
      </c>
      <c r="AC664" t="s">
        <v>74</v>
      </c>
      <c r="AD664" t="s">
        <v>74</v>
      </c>
      <c r="AE664" t="s">
        <v>74</v>
      </c>
      <c r="AF664" t="s">
        <v>74</v>
      </c>
      <c r="AG664">
        <v>86</v>
      </c>
      <c r="AH664">
        <v>248</v>
      </c>
      <c r="AI664">
        <v>268</v>
      </c>
      <c r="AJ664">
        <v>1</v>
      </c>
      <c r="AK664">
        <v>35</v>
      </c>
      <c r="AL664" t="s">
        <v>6977</v>
      </c>
      <c r="AM664" t="s">
        <v>2257</v>
      </c>
      <c r="AN664" t="s">
        <v>6978</v>
      </c>
      <c r="AO664" t="s">
        <v>6979</v>
      </c>
      <c r="AP664" t="s">
        <v>6980</v>
      </c>
      <c r="AQ664" t="s">
        <v>74</v>
      </c>
      <c r="AR664" t="s">
        <v>6981</v>
      </c>
      <c r="AS664" t="s">
        <v>6982</v>
      </c>
      <c r="AT664" t="s">
        <v>4915</v>
      </c>
      <c r="AU664">
        <v>1991</v>
      </c>
      <c r="AV664">
        <v>35</v>
      </c>
      <c r="AW664">
        <v>1</v>
      </c>
      <c r="AX664" t="s">
        <v>74</v>
      </c>
      <c r="AY664" t="s">
        <v>74</v>
      </c>
      <c r="AZ664" t="s">
        <v>74</v>
      </c>
      <c r="BA664" t="s">
        <v>74</v>
      </c>
      <c r="BB664">
        <v>1</v>
      </c>
      <c r="BC664">
        <v>24</v>
      </c>
      <c r="BD664" t="s">
        <v>74</v>
      </c>
      <c r="BE664" t="s">
        <v>6983</v>
      </c>
      <c r="BF664" t="str">
        <f>HYPERLINK("http://dx.doi.org/10.1016/0033-5894(91)90091-I","http://dx.doi.org/10.1016/0033-5894(91)90091-I")</f>
        <v>http://dx.doi.org/10.1016/0033-5894(91)90091-I</v>
      </c>
      <c r="BG664" t="s">
        <v>74</v>
      </c>
      <c r="BH664" t="s">
        <v>74</v>
      </c>
      <c r="BI664">
        <v>24</v>
      </c>
      <c r="BJ664" t="s">
        <v>1640</v>
      </c>
      <c r="BK664" t="s">
        <v>97</v>
      </c>
      <c r="BL664" t="s">
        <v>1641</v>
      </c>
      <c r="BM664" t="s">
        <v>6984</v>
      </c>
      <c r="BN664" t="s">
        <v>74</v>
      </c>
      <c r="BO664" t="s">
        <v>74</v>
      </c>
      <c r="BP664" t="s">
        <v>74</v>
      </c>
      <c r="BQ664" t="s">
        <v>74</v>
      </c>
      <c r="BR664" t="s">
        <v>100</v>
      </c>
      <c r="BS664" t="s">
        <v>6985</v>
      </c>
      <c r="BT664" t="str">
        <f>HYPERLINK("https%3A%2F%2Fwww.webofscience.com%2Fwos%2Fwoscc%2Ffull-record%2FWOS:A1991ET48900001","View Full Record in Web of Science")</f>
        <v>View Full Record in Web of Science</v>
      </c>
    </row>
    <row r="665" spans="1:72" x14ac:dyDescent="0.15">
      <c r="A665" t="s">
        <v>72</v>
      </c>
      <c r="B665" t="s">
        <v>6986</v>
      </c>
      <c r="C665" t="s">
        <v>74</v>
      </c>
      <c r="D665" t="s">
        <v>74</v>
      </c>
      <c r="E665" t="s">
        <v>74</v>
      </c>
      <c r="F665" t="s">
        <v>6986</v>
      </c>
      <c r="G665" t="s">
        <v>74</v>
      </c>
      <c r="H665" t="s">
        <v>74</v>
      </c>
      <c r="I665" t="s">
        <v>6987</v>
      </c>
      <c r="J665" t="s">
        <v>6988</v>
      </c>
      <c r="K665" t="s">
        <v>74</v>
      </c>
      <c r="L665" t="s">
        <v>74</v>
      </c>
      <c r="M665" t="s">
        <v>77</v>
      </c>
      <c r="N665" t="s">
        <v>78</v>
      </c>
      <c r="O665" t="s">
        <v>74</v>
      </c>
      <c r="P665" t="s">
        <v>74</v>
      </c>
      <c r="Q665" t="s">
        <v>74</v>
      </c>
      <c r="R665" t="s">
        <v>74</v>
      </c>
      <c r="S665" t="s">
        <v>74</v>
      </c>
      <c r="T665" t="s">
        <v>74</v>
      </c>
      <c r="U665" t="s">
        <v>6989</v>
      </c>
      <c r="V665" t="s">
        <v>6990</v>
      </c>
      <c r="W665" t="s">
        <v>6991</v>
      </c>
      <c r="X665" t="s">
        <v>6992</v>
      </c>
      <c r="Y665" t="s">
        <v>6993</v>
      </c>
      <c r="Z665" t="s">
        <v>74</v>
      </c>
      <c r="AA665" t="s">
        <v>74</v>
      </c>
      <c r="AB665" t="s">
        <v>74</v>
      </c>
      <c r="AC665" t="s">
        <v>74</v>
      </c>
      <c r="AD665" t="s">
        <v>74</v>
      </c>
      <c r="AE665" t="s">
        <v>74</v>
      </c>
      <c r="AF665" t="s">
        <v>74</v>
      </c>
      <c r="AG665">
        <v>63</v>
      </c>
      <c r="AH665">
        <v>42</v>
      </c>
      <c r="AI665">
        <v>46</v>
      </c>
      <c r="AJ665">
        <v>0</v>
      </c>
      <c r="AK665">
        <v>12</v>
      </c>
      <c r="AL665" t="s">
        <v>461</v>
      </c>
      <c r="AM665" t="s">
        <v>249</v>
      </c>
      <c r="AN665" t="s">
        <v>462</v>
      </c>
      <c r="AO665" t="s">
        <v>6994</v>
      </c>
      <c r="AP665" t="s">
        <v>74</v>
      </c>
      <c r="AQ665" t="s">
        <v>74</v>
      </c>
      <c r="AR665" t="s">
        <v>6995</v>
      </c>
      <c r="AS665" t="s">
        <v>6996</v>
      </c>
      <c r="AT665" t="s">
        <v>74</v>
      </c>
      <c r="AU665">
        <v>1991</v>
      </c>
      <c r="AV665">
        <v>10</v>
      </c>
      <c r="AW665" t="s">
        <v>705</v>
      </c>
      <c r="AX665" t="s">
        <v>74</v>
      </c>
      <c r="AY665" t="s">
        <v>74</v>
      </c>
      <c r="AZ665" t="s">
        <v>74</v>
      </c>
      <c r="BA665" t="s">
        <v>74</v>
      </c>
      <c r="BB665">
        <v>205</v>
      </c>
      <c r="BC665">
        <v>214</v>
      </c>
      <c r="BD665" t="s">
        <v>74</v>
      </c>
      <c r="BE665" t="s">
        <v>6997</v>
      </c>
      <c r="BF665" t="str">
        <f>HYPERLINK("http://dx.doi.org/10.1016/0277-3791(91)90019-Q","http://dx.doi.org/10.1016/0277-3791(91)90019-Q")</f>
        <v>http://dx.doi.org/10.1016/0277-3791(91)90019-Q</v>
      </c>
      <c r="BG665" t="s">
        <v>74</v>
      </c>
      <c r="BH665" t="s">
        <v>74</v>
      </c>
      <c r="BI665">
        <v>10</v>
      </c>
      <c r="BJ665" t="s">
        <v>1640</v>
      </c>
      <c r="BK665" t="s">
        <v>97</v>
      </c>
      <c r="BL665" t="s">
        <v>1641</v>
      </c>
      <c r="BM665" t="s">
        <v>6998</v>
      </c>
      <c r="BN665" t="s">
        <v>74</v>
      </c>
      <c r="BO665" t="s">
        <v>74</v>
      </c>
      <c r="BP665" t="s">
        <v>74</v>
      </c>
      <c r="BQ665" t="s">
        <v>74</v>
      </c>
      <c r="BR665" t="s">
        <v>100</v>
      </c>
      <c r="BS665" t="s">
        <v>6999</v>
      </c>
      <c r="BT665" t="str">
        <f>HYPERLINK("https%3A%2F%2Fwww.webofscience.com%2Fwos%2Fwoscc%2Ffull-record%2FWOS:A1991GK65400008","View Full Record in Web of Science")</f>
        <v>View Full Record in Web of Science</v>
      </c>
    </row>
    <row r="666" spans="1:72" x14ac:dyDescent="0.15">
      <c r="A666" t="s">
        <v>72</v>
      </c>
      <c r="B666" t="s">
        <v>7000</v>
      </c>
      <c r="C666" t="s">
        <v>74</v>
      </c>
      <c r="D666" t="s">
        <v>74</v>
      </c>
      <c r="E666" t="s">
        <v>74</v>
      </c>
      <c r="F666" t="s">
        <v>7000</v>
      </c>
      <c r="G666" t="s">
        <v>74</v>
      </c>
      <c r="H666" t="s">
        <v>74</v>
      </c>
      <c r="I666" t="s">
        <v>7001</v>
      </c>
      <c r="J666" t="s">
        <v>6988</v>
      </c>
      <c r="K666" t="s">
        <v>74</v>
      </c>
      <c r="L666" t="s">
        <v>74</v>
      </c>
      <c r="M666" t="s">
        <v>77</v>
      </c>
      <c r="N666" t="s">
        <v>78</v>
      </c>
      <c r="O666" t="s">
        <v>74</v>
      </c>
      <c r="P666" t="s">
        <v>74</v>
      </c>
      <c r="Q666" t="s">
        <v>74</v>
      </c>
      <c r="R666" t="s">
        <v>74</v>
      </c>
      <c r="S666" t="s">
        <v>74</v>
      </c>
      <c r="T666" t="s">
        <v>74</v>
      </c>
      <c r="U666" t="s">
        <v>7002</v>
      </c>
      <c r="V666" t="s">
        <v>7003</v>
      </c>
      <c r="W666" t="s">
        <v>7004</v>
      </c>
      <c r="X666" t="s">
        <v>7005</v>
      </c>
      <c r="Y666" t="s">
        <v>7006</v>
      </c>
      <c r="Z666" t="s">
        <v>74</v>
      </c>
      <c r="AA666" t="s">
        <v>74</v>
      </c>
      <c r="AB666" t="s">
        <v>74</v>
      </c>
      <c r="AC666" t="s">
        <v>74</v>
      </c>
      <c r="AD666" t="s">
        <v>74</v>
      </c>
      <c r="AE666" t="s">
        <v>74</v>
      </c>
      <c r="AF666" t="s">
        <v>74</v>
      </c>
      <c r="AG666">
        <v>84</v>
      </c>
      <c r="AH666">
        <v>153</v>
      </c>
      <c r="AI666">
        <v>162</v>
      </c>
      <c r="AJ666">
        <v>0</v>
      </c>
      <c r="AK666">
        <v>17</v>
      </c>
      <c r="AL666" t="s">
        <v>461</v>
      </c>
      <c r="AM666" t="s">
        <v>249</v>
      </c>
      <c r="AN666" t="s">
        <v>462</v>
      </c>
      <c r="AO666" t="s">
        <v>6994</v>
      </c>
      <c r="AP666" t="s">
        <v>74</v>
      </c>
      <c r="AQ666" t="s">
        <v>74</v>
      </c>
      <c r="AR666" t="s">
        <v>6995</v>
      </c>
      <c r="AS666" t="s">
        <v>6996</v>
      </c>
      <c r="AT666" t="s">
        <v>74</v>
      </c>
      <c r="AU666">
        <v>1991</v>
      </c>
      <c r="AV666">
        <v>10</v>
      </c>
      <c r="AW666" t="s">
        <v>705</v>
      </c>
      <c r="AX666" t="s">
        <v>74</v>
      </c>
      <c r="AY666" t="s">
        <v>74</v>
      </c>
      <c r="AZ666" t="s">
        <v>74</v>
      </c>
      <c r="BA666" t="s">
        <v>74</v>
      </c>
      <c r="BB666">
        <v>215</v>
      </c>
      <c r="BC666">
        <v>223</v>
      </c>
      <c r="BD666" t="s">
        <v>74</v>
      </c>
      <c r="BE666" t="s">
        <v>7007</v>
      </c>
      <c r="BF666" t="str">
        <f>HYPERLINK("http://dx.doi.org/10.1016/0277-3791(91)90020-U","http://dx.doi.org/10.1016/0277-3791(91)90020-U")</f>
        <v>http://dx.doi.org/10.1016/0277-3791(91)90020-U</v>
      </c>
      <c r="BG666" t="s">
        <v>74</v>
      </c>
      <c r="BH666" t="s">
        <v>74</v>
      </c>
      <c r="BI666">
        <v>9</v>
      </c>
      <c r="BJ666" t="s">
        <v>1640</v>
      </c>
      <c r="BK666" t="s">
        <v>97</v>
      </c>
      <c r="BL666" t="s">
        <v>1641</v>
      </c>
      <c r="BM666" t="s">
        <v>6998</v>
      </c>
      <c r="BN666" t="s">
        <v>74</v>
      </c>
      <c r="BO666" t="s">
        <v>74</v>
      </c>
      <c r="BP666" t="s">
        <v>74</v>
      </c>
      <c r="BQ666" t="s">
        <v>74</v>
      </c>
      <c r="BR666" t="s">
        <v>100</v>
      </c>
      <c r="BS666" t="s">
        <v>7008</v>
      </c>
      <c r="BT666" t="str">
        <f>HYPERLINK("https%3A%2F%2Fwww.webofscience.com%2Fwos%2Fwoscc%2Ffull-record%2FWOS:A1991GK65400009","View Full Record in Web of Science")</f>
        <v>View Full Record in Web of Science</v>
      </c>
    </row>
    <row r="667" spans="1:72" x14ac:dyDescent="0.15">
      <c r="A667" t="s">
        <v>4709</v>
      </c>
      <c r="B667" t="s">
        <v>7009</v>
      </c>
      <c r="C667" t="s">
        <v>74</v>
      </c>
      <c r="D667" t="s">
        <v>7010</v>
      </c>
      <c r="E667" t="s">
        <v>74</v>
      </c>
      <c r="F667" t="s">
        <v>7009</v>
      </c>
      <c r="G667" t="s">
        <v>74</v>
      </c>
      <c r="H667" t="s">
        <v>74</v>
      </c>
      <c r="I667" t="s">
        <v>7011</v>
      </c>
      <c r="J667" t="s">
        <v>7012</v>
      </c>
      <c r="K667" t="s">
        <v>7013</v>
      </c>
      <c r="L667" t="s">
        <v>74</v>
      </c>
      <c r="M667" t="s">
        <v>77</v>
      </c>
      <c r="N667" t="s">
        <v>4714</v>
      </c>
      <c r="O667" t="s">
        <v>7014</v>
      </c>
      <c r="P667" t="s">
        <v>7015</v>
      </c>
      <c r="Q667" t="s">
        <v>1398</v>
      </c>
      <c r="R667" t="s">
        <v>74</v>
      </c>
      <c r="S667" t="s">
        <v>74</v>
      </c>
      <c r="T667" t="s">
        <v>74</v>
      </c>
      <c r="U667" t="s">
        <v>74</v>
      </c>
      <c r="V667" t="s">
        <v>74</v>
      </c>
      <c r="W667" t="s">
        <v>74</v>
      </c>
      <c r="X667" t="s">
        <v>74</v>
      </c>
      <c r="Y667" t="s">
        <v>74</v>
      </c>
      <c r="Z667" t="s">
        <v>74</v>
      </c>
      <c r="AA667" t="s">
        <v>74</v>
      </c>
      <c r="AB667" t="s">
        <v>74</v>
      </c>
      <c r="AC667" t="s">
        <v>74</v>
      </c>
      <c r="AD667" t="s">
        <v>74</v>
      </c>
      <c r="AE667" t="s">
        <v>74</v>
      </c>
      <c r="AF667" t="s">
        <v>74</v>
      </c>
      <c r="AG667">
        <v>0</v>
      </c>
      <c r="AH667">
        <v>0</v>
      </c>
      <c r="AI667">
        <v>0</v>
      </c>
      <c r="AJ667">
        <v>0</v>
      </c>
      <c r="AK667">
        <v>0</v>
      </c>
      <c r="AL667" t="s">
        <v>7016</v>
      </c>
      <c r="AM667" t="s">
        <v>7017</v>
      </c>
      <c r="AN667" t="s">
        <v>7017</v>
      </c>
      <c r="AO667" t="s">
        <v>74</v>
      </c>
      <c r="AP667" t="s">
        <v>74</v>
      </c>
      <c r="AQ667" t="s">
        <v>7018</v>
      </c>
      <c r="AR667" t="s">
        <v>7019</v>
      </c>
      <c r="AS667" t="s">
        <v>74</v>
      </c>
      <c r="AT667" t="s">
        <v>74</v>
      </c>
      <c r="AU667">
        <v>1991</v>
      </c>
      <c r="AV667">
        <v>1491</v>
      </c>
      <c r="AW667" t="s">
        <v>74</v>
      </c>
      <c r="AX667" t="s">
        <v>74</v>
      </c>
      <c r="AY667" t="s">
        <v>74</v>
      </c>
      <c r="AZ667" t="s">
        <v>74</v>
      </c>
      <c r="BA667" t="s">
        <v>74</v>
      </c>
      <c r="BB667">
        <v>252</v>
      </c>
      <c r="BC667">
        <v>272</v>
      </c>
      <c r="BD667" t="s">
        <v>74</v>
      </c>
      <c r="BE667" t="s">
        <v>7020</v>
      </c>
      <c r="BF667" t="str">
        <f>HYPERLINK("http://dx.doi.org/10.1117/12.46666","http://dx.doi.org/10.1117/12.46666")</f>
        <v>http://dx.doi.org/10.1117/12.46666</v>
      </c>
      <c r="BG667" t="s">
        <v>74</v>
      </c>
      <c r="BH667" t="s">
        <v>74</v>
      </c>
      <c r="BI667">
        <v>21</v>
      </c>
      <c r="BJ667" t="s">
        <v>7021</v>
      </c>
      <c r="BK667" t="s">
        <v>4726</v>
      </c>
      <c r="BL667" t="s">
        <v>7022</v>
      </c>
      <c r="BM667" t="s">
        <v>7023</v>
      </c>
      <c r="BN667" t="s">
        <v>74</v>
      </c>
      <c r="BO667" t="s">
        <v>74</v>
      </c>
      <c r="BP667" t="s">
        <v>74</v>
      </c>
      <c r="BQ667" t="s">
        <v>74</v>
      </c>
      <c r="BR667" t="s">
        <v>100</v>
      </c>
      <c r="BS667" t="s">
        <v>7024</v>
      </c>
      <c r="BT667" t="str">
        <f>HYPERLINK("https%3A%2F%2Fwww.webofscience.com%2Fwos%2Fwoscc%2Ffull-record%2FWOS:A1991BU53H00029","View Full Record in Web of Science")</f>
        <v>View Full Record in Web of Science</v>
      </c>
    </row>
    <row r="668" spans="1:72" x14ac:dyDescent="0.15">
      <c r="A668" t="s">
        <v>72</v>
      </c>
      <c r="B668" t="s">
        <v>7025</v>
      </c>
      <c r="C668" t="s">
        <v>74</v>
      </c>
      <c r="D668" t="s">
        <v>74</v>
      </c>
      <c r="E668" t="s">
        <v>74</v>
      </c>
      <c r="F668" t="s">
        <v>7025</v>
      </c>
      <c r="G668" t="s">
        <v>74</v>
      </c>
      <c r="H668" t="s">
        <v>74</v>
      </c>
      <c r="I668" t="s">
        <v>7026</v>
      </c>
      <c r="J668" t="s">
        <v>1367</v>
      </c>
      <c r="K668" t="s">
        <v>74</v>
      </c>
      <c r="L668" t="s">
        <v>74</v>
      </c>
      <c r="M668" t="s">
        <v>77</v>
      </c>
      <c r="N668" t="s">
        <v>261</v>
      </c>
      <c r="O668" t="s">
        <v>74</v>
      </c>
      <c r="P668" t="s">
        <v>74</v>
      </c>
      <c r="Q668" t="s">
        <v>74</v>
      </c>
      <c r="R668" t="s">
        <v>74</v>
      </c>
      <c r="S668" t="s">
        <v>74</v>
      </c>
      <c r="T668" t="s">
        <v>74</v>
      </c>
      <c r="U668" t="s">
        <v>7027</v>
      </c>
      <c r="V668" t="s">
        <v>74</v>
      </c>
      <c r="W668" t="s">
        <v>74</v>
      </c>
      <c r="X668" t="s">
        <v>74</v>
      </c>
      <c r="Y668" t="s">
        <v>7028</v>
      </c>
      <c r="Z668" t="s">
        <v>74</v>
      </c>
      <c r="AA668" t="s">
        <v>7029</v>
      </c>
      <c r="AB668" t="s">
        <v>7030</v>
      </c>
      <c r="AC668" t="s">
        <v>74</v>
      </c>
      <c r="AD668" t="s">
        <v>74</v>
      </c>
      <c r="AE668" t="s">
        <v>74</v>
      </c>
      <c r="AF668" t="s">
        <v>74</v>
      </c>
      <c r="AG668">
        <v>395</v>
      </c>
      <c r="AH668">
        <v>4</v>
      </c>
      <c r="AI668">
        <v>4</v>
      </c>
      <c r="AJ668">
        <v>1</v>
      </c>
      <c r="AK668">
        <v>5</v>
      </c>
      <c r="AL668" t="s">
        <v>86</v>
      </c>
      <c r="AM668" t="s">
        <v>87</v>
      </c>
      <c r="AN668" t="s">
        <v>493</v>
      </c>
      <c r="AO668" t="s">
        <v>1371</v>
      </c>
      <c r="AP668" t="s">
        <v>74</v>
      </c>
      <c r="AQ668" t="s">
        <v>74</v>
      </c>
      <c r="AR668" t="s">
        <v>1372</v>
      </c>
      <c r="AS668" t="s">
        <v>1373</v>
      </c>
      <c r="AT668" t="s">
        <v>74</v>
      </c>
      <c r="AU668">
        <v>1991</v>
      </c>
      <c r="AV668">
        <v>29</v>
      </c>
      <c r="AW668" t="s">
        <v>74</v>
      </c>
      <c r="AX668">
        <v>1</v>
      </c>
      <c r="AY668" t="s">
        <v>6284</v>
      </c>
      <c r="AZ668" t="s">
        <v>74</v>
      </c>
      <c r="BA668" t="s">
        <v>74</v>
      </c>
      <c r="BB668">
        <v>12</v>
      </c>
      <c r="BC668">
        <v>24</v>
      </c>
      <c r="BD668" t="s">
        <v>74</v>
      </c>
      <c r="BE668" t="s">
        <v>7031</v>
      </c>
      <c r="BF668" t="str">
        <f>HYPERLINK("http://dx.doi.org/10.1002/rog.1991.29.s1.12","http://dx.doi.org/10.1002/rog.1991.29.s1.12")</f>
        <v>http://dx.doi.org/10.1002/rog.1991.29.s1.12</v>
      </c>
      <c r="BG668" t="s">
        <v>74</v>
      </c>
      <c r="BH668" t="s">
        <v>74</v>
      </c>
      <c r="BI668">
        <v>13</v>
      </c>
      <c r="BJ668" t="s">
        <v>170</v>
      </c>
      <c r="BK668" t="s">
        <v>97</v>
      </c>
      <c r="BL668" t="s">
        <v>170</v>
      </c>
      <c r="BM668" t="s">
        <v>7032</v>
      </c>
      <c r="BN668" t="s">
        <v>74</v>
      </c>
      <c r="BO668" t="s">
        <v>74</v>
      </c>
      <c r="BP668" t="s">
        <v>74</v>
      </c>
      <c r="BQ668" t="s">
        <v>74</v>
      </c>
      <c r="BR668" t="s">
        <v>100</v>
      </c>
      <c r="BS668" t="s">
        <v>7033</v>
      </c>
      <c r="BT668" t="str">
        <f>HYPERLINK("https%3A%2F%2Fwww.webofscience.com%2Fwos%2Fwoscc%2Ffull-record%2FWOS:A1991FX96100005","View Full Record in Web of Science")</f>
        <v>View Full Record in Web of Science</v>
      </c>
    </row>
    <row r="669" spans="1:72" x14ac:dyDescent="0.15">
      <c r="A669" t="s">
        <v>72</v>
      </c>
      <c r="B669" t="s">
        <v>7034</v>
      </c>
      <c r="C669" t="s">
        <v>74</v>
      </c>
      <c r="D669" t="s">
        <v>74</v>
      </c>
      <c r="E669" t="s">
        <v>74</v>
      </c>
      <c r="F669" t="s">
        <v>7034</v>
      </c>
      <c r="G669" t="s">
        <v>74</v>
      </c>
      <c r="H669" t="s">
        <v>74</v>
      </c>
      <c r="I669" t="s">
        <v>7035</v>
      </c>
      <c r="J669" t="s">
        <v>1367</v>
      </c>
      <c r="K669" t="s">
        <v>74</v>
      </c>
      <c r="L669" t="s">
        <v>74</v>
      </c>
      <c r="M669" t="s">
        <v>77</v>
      </c>
      <c r="N669" t="s">
        <v>261</v>
      </c>
      <c r="O669" t="s">
        <v>74</v>
      </c>
      <c r="P669" t="s">
        <v>74</v>
      </c>
      <c r="Q669" t="s">
        <v>74</v>
      </c>
      <c r="R669" t="s">
        <v>74</v>
      </c>
      <c r="S669" t="s">
        <v>74</v>
      </c>
      <c r="T669" t="s">
        <v>74</v>
      </c>
      <c r="U669" t="s">
        <v>7036</v>
      </c>
      <c r="V669" t="s">
        <v>74</v>
      </c>
      <c r="W669" t="s">
        <v>74</v>
      </c>
      <c r="X669" t="s">
        <v>74</v>
      </c>
      <c r="Y669" t="s">
        <v>7037</v>
      </c>
      <c r="Z669" t="s">
        <v>74</v>
      </c>
      <c r="AA669" t="s">
        <v>7038</v>
      </c>
      <c r="AB669" t="s">
        <v>74</v>
      </c>
      <c r="AC669" t="s">
        <v>74</v>
      </c>
      <c r="AD669" t="s">
        <v>74</v>
      </c>
      <c r="AE669" t="s">
        <v>74</v>
      </c>
      <c r="AF669" t="s">
        <v>74</v>
      </c>
      <c r="AG669">
        <v>197</v>
      </c>
      <c r="AH669">
        <v>4</v>
      </c>
      <c r="AI669">
        <v>4</v>
      </c>
      <c r="AJ669">
        <v>0</v>
      </c>
      <c r="AK669">
        <v>3</v>
      </c>
      <c r="AL669" t="s">
        <v>86</v>
      </c>
      <c r="AM669" t="s">
        <v>87</v>
      </c>
      <c r="AN669" t="s">
        <v>88</v>
      </c>
      <c r="AO669" t="s">
        <v>1371</v>
      </c>
      <c r="AP669" t="s">
        <v>74</v>
      </c>
      <c r="AQ669" t="s">
        <v>74</v>
      </c>
      <c r="AR669" t="s">
        <v>1372</v>
      </c>
      <c r="AS669" t="s">
        <v>1373</v>
      </c>
      <c r="AT669" t="s">
        <v>74</v>
      </c>
      <c r="AU669">
        <v>1991</v>
      </c>
      <c r="AV669">
        <v>29</v>
      </c>
      <c r="AW669" t="s">
        <v>74</v>
      </c>
      <c r="AX669">
        <v>1</v>
      </c>
      <c r="AY669" t="s">
        <v>6284</v>
      </c>
      <c r="AZ669" t="s">
        <v>74</v>
      </c>
      <c r="BA669" t="s">
        <v>74</v>
      </c>
      <c r="BB669">
        <v>25</v>
      </c>
      <c r="BC669">
        <v>36</v>
      </c>
      <c r="BD669" t="s">
        <v>74</v>
      </c>
      <c r="BE669" t="s">
        <v>7039</v>
      </c>
      <c r="BF669" t="str">
        <f>HYPERLINK("http://dx.doi.org/10.1002/rog.1991.29.s1.25","http://dx.doi.org/10.1002/rog.1991.29.s1.25")</f>
        <v>http://dx.doi.org/10.1002/rog.1991.29.s1.25</v>
      </c>
      <c r="BG669" t="s">
        <v>74</v>
      </c>
      <c r="BH669" t="s">
        <v>74</v>
      </c>
      <c r="BI669">
        <v>12</v>
      </c>
      <c r="BJ669" t="s">
        <v>170</v>
      </c>
      <c r="BK669" t="s">
        <v>97</v>
      </c>
      <c r="BL669" t="s">
        <v>170</v>
      </c>
      <c r="BM669" t="s">
        <v>7032</v>
      </c>
      <c r="BN669" t="s">
        <v>74</v>
      </c>
      <c r="BO669" t="s">
        <v>74</v>
      </c>
      <c r="BP669" t="s">
        <v>74</v>
      </c>
      <c r="BQ669" t="s">
        <v>74</v>
      </c>
      <c r="BR669" t="s">
        <v>100</v>
      </c>
      <c r="BS669" t="s">
        <v>7040</v>
      </c>
      <c r="BT669" t="str">
        <f>HYPERLINK("https%3A%2F%2Fwww.webofscience.com%2Fwos%2Fwoscc%2Ffull-record%2FWOS:A1991FX96100006","View Full Record in Web of Science")</f>
        <v>View Full Record in Web of Science</v>
      </c>
    </row>
    <row r="670" spans="1:72" x14ac:dyDescent="0.15">
      <c r="A670" t="s">
        <v>72</v>
      </c>
      <c r="B670" t="s">
        <v>7041</v>
      </c>
      <c r="C670" t="s">
        <v>74</v>
      </c>
      <c r="D670" t="s">
        <v>74</v>
      </c>
      <c r="E670" t="s">
        <v>74</v>
      </c>
      <c r="F670" t="s">
        <v>7041</v>
      </c>
      <c r="G670" t="s">
        <v>74</v>
      </c>
      <c r="H670" t="s">
        <v>74</v>
      </c>
      <c r="I670" t="s">
        <v>7042</v>
      </c>
      <c r="J670" t="s">
        <v>1367</v>
      </c>
      <c r="K670" t="s">
        <v>74</v>
      </c>
      <c r="L670" t="s">
        <v>74</v>
      </c>
      <c r="M670" t="s">
        <v>77</v>
      </c>
      <c r="N670" t="s">
        <v>261</v>
      </c>
      <c r="O670" t="s">
        <v>74</v>
      </c>
      <c r="P670" t="s">
        <v>74</v>
      </c>
      <c r="Q670" t="s">
        <v>74</v>
      </c>
      <c r="R670" t="s">
        <v>74</v>
      </c>
      <c r="S670" t="s">
        <v>74</v>
      </c>
      <c r="T670" t="s">
        <v>74</v>
      </c>
      <c r="U670" t="s">
        <v>7043</v>
      </c>
      <c r="V670" t="s">
        <v>74</v>
      </c>
      <c r="W670" t="s">
        <v>74</v>
      </c>
      <c r="X670" t="s">
        <v>74</v>
      </c>
      <c r="Y670" t="s">
        <v>7044</v>
      </c>
      <c r="Z670" t="s">
        <v>74</v>
      </c>
      <c r="AA670" t="s">
        <v>74</v>
      </c>
      <c r="AB670" t="s">
        <v>74</v>
      </c>
      <c r="AC670" t="s">
        <v>74</v>
      </c>
      <c r="AD670" t="s">
        <v>74</v>
      </c>
      <c r="AE670" t="s">
        <v>74</v>
      </c>
      <c r="AF670" t="s">
        <v>74</v>
      </c>
      <c r="AG670">
        <v>276</v>
      </c>
      <c r="AH670">
        <v>2</v>
      </c>
      <c r="AI670">
        <v>2</v>
      </c>
      <c r="AJ670">
        <v>0</v>
      </c>
      <c r="AK670">
        <v>6</v>
      </c>
      <c r="AL670" t="s">
        <v>86</v>
      </c>
      <c r="AM670" t="s">
        <v>87</v>
      </c>
      <c r="AN670" t="s">
        <v>88</v>
      </c>
      <c r="AO670" t="s">
        <v>1371</v>
      </c>
      <c r="AP670" t="s">
        <v>74</v>
      </c>
      <c r="AQ670" t="s">
        <v>74</v>
      </c>
      <c r="AR670" t="s">
        <v>1372</v>
      </c>
      <c r="AS670" t="s">
        <v>1373</v>
      </c>
      <c r="AT670" t="s">
        <v>74</v>
      </c>
      <c r="AU670">
        <v>1991</v>
      </c>
      <c r="AV670">
        <v>29</v>
      </c>
      <c r="AW670" t="s">
        <v>74</v>
      </c>
      <c r="AX670">
        <v>1</v>
      </c>
      <c r="AY670" t="s">
        <v>6284</v>
      </c>
      <c r="AZ670" t="s">
        <v>74</v>
      </c>
      <c r="BA670" t="s">
        <v>74</v>
      </c>
      <c r="BB670">
        <v>56</v>
      </c>
      <c r="BC670">
        <v>68</v>
      </c>
      <c r="BD670" t="s">
        <v>74</v>
      </c>
      <c r="BE670" t="s">
        <v>7045</v>
      </c>
      <c r="BF670" t="str">
        <f>HYPERLINK("http://dx.doi.org/10.1002/rog.1991.29.s1.56","http://dx.doi.org/10.1002/rog.1991.29.s1.56")</f>
        <v>http://dx.doi.org/10.1002/rog.1991.29.s1.56</v>
      </c>
      <c r="BG670" t="s">
        <v>74</v>
      </c>
      <c r="BH670" t="s">
        <v>74</v>
      </c>
      <c r="BI670">
        <v>13</v>
      </c>
      <c r="BJ670" t="s">
        <v>170</v>
      </c>
      <c r="BK670" t="s">
        <v>97</v>
      </c>
      <c r="BL670" t="s">
        <v>170</v>
      </c>
      <c r="BM670" t="s">
        <v>7032</v>
      </c>
      <c r="BN670" t="s">
        <v>74</v>
      </c>
      <c r="BO670" t="s">
        <v>74</v>
      </c>
      <c r="BP670" t="s">
        <v>74</v>
      </c>
      <c r="BQ670" t="s">
        <v>74</v>
      </c>
      <c r="BR670" t="s">
        <v>100</v>
      </c>
      <c r="BS670" t="s">
        <v>7046</v>
      </c>
      <c r="BT670" t="str">
        <f>HYPERLINK("https%3A%2F%2Fwww.webofscience.com%2Fwos%2Fwoscc%2Ffull-record%2FWOS:A1991FX96100010","View Full Record in Web of Science")</f>
        <v>View Full Record in Web of Science</v>
      </c>
    </row>
    <row r="671" spans="1:72" x14ac:dyDescent="0.15">
      <c r="A671" t="s">
        <v>72</v>
      </c>
      <c r="B671" t="s">
        <v>7047</v>
      </c>
      <c r="C671" t="s">
        <v>74</v>
      </c>
      <c r="D671" t="s">
        <v>74</v>
      </c>
      <c r="E671" t="s">
        <v>74</v>
      </c>
      <c r="F671" t="s">
        <v>7047</v>
      </c>
      <c r="G671" t="s">
        <v>74</v>
      </c>
      <c r="H671" t="s">
        <v>74</v>
      </c>
      <c r="I671" t="s">
        <v>7048</v>
      </c>
      <c r="J671" t="s">
        <v>1367</v>
      </c>
      <c r="K671" t="s">
        <v>74</v>
      </c>
      <c r="L671" t="s">
        <v>74</v>
      </c>
      <c r="M671" t="s">
        <v>77</v>
      </c>
      <c r="N671" t="s">
        <v>261</v>
      </c>
      <c r="O671" t="s">
        <v>74</v>
      </c>
      <c r="P671" t="s">
        <v>74</v>
      </c>
      <c r="Q671" t="s">
        <v>74</v>
      </c>
      <c r="R671" t="s">
        <v>74</v>
      </c>
      <c r="S671" t="s">
        <v>74</v>
      </c>
      <c r="T671" t="s">
        <v>74</v>
      </c>
      <c r="U671" t="s">
        <v>7049</v>
      </c>
      <c r="V671" t="s">
        <v>74</v>
      </c>
      <c r="W671" t="s">
        <v>74</v>
      </c>
      <c r="X671" t="s">
        <v>74</v>
      </c>
      <c r="Y671" t="s">
        <v>7050</v>
      </c>
      <c r="Z671" t="s">
        <v>74</v>
      </c>
      <c r="AA671" t="s">
        <v>7051</v>
      </c>
      <c r="AB671" t="s">
        <v>7052</v>
      </c>
      <c r="AC671" t="s">
        <v>74</v>
      </c>
      <c r="AD671" t="s">
        <v>74</v>
      </c>
      <c r="AE671" t="s">
        <v>74</v>
      </c>
      <c r="AF671" t="s">
        <v>74</v>
      </c>
      <c r="AG671">
        <v>116</v>
      </c>
      <c r="AH671">
        <v>1</v>
      </c>
      <c r="AI671">
        <v>2</v>
      </c>
      <c r="AJ671">
        <v>1</v>
      </c>
      <c r="AK671">
        <v>4</v>
      </c>
      <c r="AL671" t="s">
        <v>86</v>
      </c>
      <c r="AM671" t="s">
        <v>87</v>
      </c>
      <c r="AN671" t="s">
        <v>88</v>
      </c>
      <c r="AO671" t="s">
        <v>1371</v>
      </c>
      <c r="AP671" t="s">
        <v>7053</v>
      </c>
      <c r="AQ671" t="s">
        <v>74</v>
      </c>
      <c r="AR671" t="s">
        <v>1372</v>
      </c>
      <c r="AS671" t="s">
        <v>1373</v>
      </c>
      <c r="AT671" t="s">
        <v>74</v>
      </c>
      <c r="AU671">
        <v>1991</v>
      </c>
      <c r="AV671">
        <v>29</v>
      </c>
      <c r="AW671" t="s">
        <v>74</v>
      </c>
      <c r="AX671">
        <v>1</v>
      </c>
      <c r="AY671" t="s">
        <v>6284</v>
      </c>
      <c r="AZ671" t="s">
        <v>74</v>
      </c>
      <c r="BA671" t="s">
        <v>74</v>
      </c>
      <c r="BB671">
        <v>80</v>
      </c>
      <c r="BC671">
        <v>87</v>
      </c>
      <c r="BD671" t="s">
        <v>74</v>
      </c>
      <c r="BE671" t="s">
        <v>7054</v>
      </c>
      <c r="BF671" t="str">
        <f>HYPERLINK("http://dx.doi.org/10.1002/rog.1991.29.s1.80","http://dx.doi.org/10.1002/rog.1991.29.s1.80")</f>
        <v>http://dx.doi.org/10.1002/rog.1991.29.s1.80</v>
      </c>
      <c r="BG671" t="s">
        <v>74</v>
      </c>
      <c r="BH671" t="s">
        <v>74</v>
      </c>
      <c r="BI671">
        <v>8</v>
      </c>
      <c r="BJ671" t="s">
        <v>170</v>
      </c>
      <c r="BK671" t="s">
        <v>97</v>
      </c>
      <c r="BL671" t="s">
        <v>170</v>
      </c>
      <c r="BM671" t="s">
        <v>7032</v>
      </c>
      <c r="BN671" t="s">
        <v>74</v>
      </c>
      <c r="BO671" t="s">
        <v>74</v>
      </c>
      <c r="BP671" t="s">
        <v>74</v>
      </c>
      <c r="BQ671" t="s">
        <v>74</v>
      </c>
      <c r="BR671" t="s">
        <v>100</v>
      </c>
      <c r="BS671" t="s">
        <v>7055</v>
      </c>
      <c r="BT671" t="str">
        <f>HYPERLINK("https%3A%2F%2Fwww.webofscience.com%2Fwos%2Fwoscc%2Ffull-record%2FWOS:A1991FX96100012","View Full Record in Web of Science")</f>
        <v>View Full Record in Web of Science</v>
      </c>
    </row>
    <row r="672" spans="1:72" x14ac:dyDescent="0.15">
      <c r="A672" t="s">
        <v>72</v>
      </c>
      <c r="B672" t="s">
        <v>7056</v>
      </c>
      <c r="C672" t="s">
        <v>74</v>
      </c>
      <c r="D672" t="s">
        <v>74</v>
      </c>
      <c r="E672" t="s">
        <v>74</v>
      </c>
      <c r="F672" t="s">
        <v>7056</v>
      </c>
      <c r="G672" t="s">
        <v>74</v>
      </c>
      <c r="H672" t="s">
        <v>74</v>
      </c>
      <c r="I672" t="s">
        <v>7057</v>
      </c>
      <c r="J672" t="s">
        <v>1367</v>
      </c>
      <c r="K672" t="s">
        <v>74</v>
      </c>
      <c r="L672" t="s">
        <v>74</v>
      </c>
      <c r="M672" t="s">
        <v>77</v>
      </c>
      <c r="N672" t="s">
        <v>261</v>
      </c>
      <c r="O672" t="s">
        <v>74</v>
      </c>
      <c r="P672" t="s">
        <v>74</v>
      </c>
      <c r="Q672" t="s">
        <v>74</v>
      </c>
      <c r="R672" t="s">
        <v>74</v>
      </c>
      <c r="S672" t="s">
        <v>74</v>
      </c>
      <c r="T672" t="s">
        <v>74</v>
      </c>
      <c r="U672" t="s">
        <v>7058</v>
      </c>
      <c r="V672" t="s">
        <v>7059</v>
      </c>
      <c r="W672" t="s">
        <v>74</v>
      </c>
      <c r="X672" t="s">
        <v>74</v>
      </c>
      <c r="Y672" t="s">
        <v>7060</v>
      </c>
      <c r="Z672" t="s">
        <v>74</v>
      </c>
      <c r="AA672" t="s">
        <v>74</v>
      </c>
      <c r="AB672" t="s">
        <v>74</v>
      </c>
      <c r="AC672" t="s">
        <v>74</v>
      </c>
      <c r="AD672" t="s">
        <v>74</v>
      </c>
      <c r="AE672" t="s">
        <v>74</v>
      </c>
      <c r="AF672" t="s">
        <v>74</v>
      </c>
      <c r="AG672">
        <v>272</v>
      </c>
      <c r="AH672">
        <v>14</v>
      </c>
      <c r="AI672">
        <v>15</v>
      </c>
      <c r="AJ672">
        <v>13</v>
      </c>
      <c r="AK672">
        <v>127</v>
      </c>
      <c r="AL672" t="s">
        <v>86</v>
      </c>
      <c r="AM672" t="s">
        <v>87</v>
      </c>
      <c r="AN672" t="s">
        <v>88</v>
      </c>
      <c r="AO672" t="s">
        <v>1371</v>
      </c>
      <c r="AP672" t="s">
        <v>7053</v>
      </c>
      <c r="AQ672" t="s">
        <v>74</v>
      </c>
      <c r="AR672" t="s">
        <v>1372</v>
      </c>
      <c r="AS672" t="s">
        <v>1373</v>
      </c>
      <c r="AT672" t="s">
        <v>74</v>
      </c>
      <c r="AU672">
        <v>1991</v>
      </c>
      <c r="AV672">
        <v>29</v>
      </c>
      <c r="AW672" t="s">
        <v>74</v>
      </c>
      <c r="AX672">
        <v>2</v>
      </c>
      <c r="AY672" t="s">
        <v>6284</v>
      </c>
      <c r="AZ672" t="s">
        <v>74</v>
      </c>
      <c r="BA672" t="s">
        <v>74</v>
      </c>
      <c r="BB672">
        <v>648</v>
      </c>
      <c r="BC672">
        <v>657</v>
      </c>
      <c r="BD672" t="s">
        <v>74</v>
      </c>
      <c r="BE672" t="s">
        <v>7061</v>
      </c>
      <c r="BF672" t="str">
        <f>HYPERLINK("http://dx.doi.org/10.1002/rog.1991.29.s2.648","http://dx.doi.org/10.1002/rog.1991.29.s2.648")</f>
        <v>http://dx.doi.org/10.1002/rog.1991.29.s2.648</v>
      </c>
      <c r="BG672" t="s">
        <v>74</v>
      </c>
      <c r="BH672" t="s">
        <v>74</v>
      </c>
      <c r="BI672">
        <v>10</v>
      </c>
      <c r="BJ672" t="s">
        <v>170</v>
      </c>
      <c r="BK672" t="s">
        <v>97</v>
      </c>
      <c r="BL672" t="s">
        <v>170</v>
      </c>
      <c r="BM672" t="s">
        <v>7062</v>
      </c>
      <c r="BN672" t="s">
        <v>74</v>
      </c>
      <c r="BO672" t="s">
        <v>74</v>
      </c>
      <c r="BP672" t="s">
        <v>74</v>
      </c>
      <c r="BQ672" t="s">
        <v>74</v>
      </c>
      <c r="BR672" t="s">
        <v>100</v>
      </c>
      <c r="BS672" t="s">
        <v>7063</v>
      </c>
      <c r="BT672" t="str">
        <f>HYPERLINK("https%3A%2F%2Fwww.webofscience.com%2Fwos%2Fwoscc%2Ffull-record%2FWOS:A1991FX96200022","View Full Record in Web of Science")</f>
        <v>View Full Record in Web of Science</v>
      </c>
    </row>
    <row r="673" spans="1:72" x14ac:dyDescent="0.15">
      <c r="A673" t="s">
        <v>72</v>
      </c>
      <c r="B673" t="s">
        <v>7064</v>
      </c>
      <c r="C673" t="s">
        <v>74</v>
      </c>
      <c r="D673" t="s">
        <v>74</v>
      </c>
      <c r="E673" t="s">
        <v>74</v>
      </c>
      <c r="F673" t="s">
        <v>7064</v>
      </c>
      <c r="G673" t="s">
        <v>74</v>
      </c>
      <c r="H673" t="s">
        <v>74</v>
      </c>
      <c r="I673" t="s">
        <v>7065</v>
      </c>
      <c r="J673" t="s">
        <v>1367</v>
      </c>
      <c r="K673" t="s">
        <v>74</v>
      </c>
      <c r="L673" t="s">
        <v>74</v>
      </c>
      <c r="M673" t="s">
        <v>77</v>
      </c>
      <c r="N673" t="s">
        <v>261</v>
      </c>
      <c r="O673" t="s">
        <v>74</v>
      </c>
      <c r="P673" t="s">
        <v>74</v>
      </c>
      <c r="Q673" t="s">
        <v>74</v>
      </c>
      <c r="R673" t="s">
        <v>74</v>
      </c>
      <c r="S673" t="s">
        <v>74</v>
      </c>
      <c r="T673" t="s">
        <v>74</v>
      </c>
      <c r="U673" t="s">
        <v>7066</v>
      </c>
      <c r="V673" t="s">
        <v>74</v>
      </c>
      <c r="W673" t="s">
        <v>74</v>
      </c>
      <c r="X673" t="s">
        <v>74</v>
      </c>
      <c r="Y673" t="s">
        <v>7067</v>
      </c>
      <c r="Z673" t="s">
        <v>74</v>
      </c>
      <c r="AA673" t="s">
        <v>74</v>
      </c>
      <c r="AB673" t="s">
        <v>74</v>
      </c>
      <c r="AC673" t="s">
        <v>74</v>
      </c>
      <c r="AD673" t="s">
        <v>74</v>
      </c>
      <c r="AE673" t="s">
        <v>74</v>
      </c>
      <c r="AF673" t="s">
        <v>74</v>
      </c>
      <c r="AG673">
        <v>365</v>
      </c>
      <c r="AH673">
        <v>26</v>
      </c>
      <c r="AI673">
        <v>27</v>
      </c>
      <c r="AJ673">
        <v>0</v>
      </c>
      <c r="AK673">
        <v>7</v>
      </c>
      <c r="AL673" t="s">
        <v>86</v>
      </c>
      <c r="AM673" t="s">
        <v>87</v>
      </c>
      <c r="AN673" t="s">
        <v>88</v>
      </c>
      <c r="AO673" t="s">
        <v>1371</v>
      </c>
      <c r="AP673" t="s">
        <v>7053</v>
      </c>
      <c r="AQ673" t="s">
        <v>74</v>
      </c>
      <c r="AR673" t="s">
        <v>1372</v>
      </c>
      <c r="AS673" t="s">
        <v>1373</v>
      </c>
      <c r="AT673" t="s">
        <v>74</v>
      </c>
      <c r="AU673">
        <v>1991</v>
      </c>
      <c r="AV673">
        <v>29</v>
      </c>
      <c r="AW673" t="s">
        <v>74</v>
      </c>
      <c r="AX673">
        <v>2</v>
      </c>
      <c r="AY673" t="s">
        <v>6284</v>
      </c>
      <c r="AZ673" t="s">
        <v>74</v>
      </c>
      <c r="BA673" t="s">
        <v>74</v>
      </c>
      <c r="BB673">
        <v>1143</v>
      </c>
      <c r="BC673">
        <v>1165</v>
      </c>
      <c r="BD673" t="s">
        <v>74</v>
      </c>
      <c r="BE673" t="s">
        <v>7068</v>
      </c>
      <c r="BF673" t="str">
        <f>HYPERLINK("http://dx.doi.org/10.1002/rog.1991.29.s2.1143","http://dx.doi.org/10.1002/rog.1991.29.s2.1143")</f>
        <v>http://dx.doi.org/10.1002/rog.1991.29.s2.1143</v>
      </c>
      <c r="BG673" t="s">
        <v>74</v>
      </c>
      <c r="BH673" t="s">
        <v>74</v>
      </c>
      <c r="BI673">
        <v>23</v>
      </c>
      <c r="BJ673" t="s">
        <v>170</v>
      </c>
      <c r="BK673" t="s">
        <v>97</v>
      </c>
      <c r="BL673" t="s">
        <v>170</v>
      </c>
      <c r="BM673" t="s">
        <v>7062</v>
      </c>
      <c r="BN673" t="s">
        <v>74</v>
      </c>
      <c r="BO673" t="s">
        <v>74</v>
      </c>
      <c r="BP673" t="s">
        <v>74</v>
      </c>
      <c r="BQ673" t="s">
        <v>74</v>
      </c>
      <c r="BR673" t="s">
        <v>100</v>
      </c>
      <c r="BS673" t="s">
        <v>7069</v>
      </c>
      <c r="BT673" t="str">
        <f>HYPERLINK("https%3A%2F%2Fwww.webofscience.com%2Fwos%2Fwoscc%2Ffull-record%2FWOS:A1991FX96200066","View Full Record in Web of Science")</f>
        <v>View Full Record in Web of Science</v>
      </c>
    </row>
    <row r="674" spans="1:72" x14ac:dyDescent="0.15">
      <c r="A674" t="s">
        <v>72</v>
      </c>
      <c r="B674" t="s">
        <v>7070</v>
      </c>
      <c r="C674" t="s">
        <v>74</v>
      </c>
      <c r="D674" t="s">
        <v>74</v>
      </c>
      <c r="E674" t="s">
        <v>74</v>
      </c>
      <c r="F674" t="s">
        <v>7070</v>
      </c>
      <c r="G674" t="s">
        <v>74</v>
      </c>
      <c r="H674" t="s">
        <v>74</v>
      </c>
      <c r="I674" t="s">
        <v>7071</v>
      </c>
      <c r="J674" t="s">
        <v>3522</v>
      </c>
      <c r="K674" t="s">
        <v>74</v>
      </c>
      <c r="L674" t="s">
        <v>74</v>
      </c>
      <c r="M674" t="s">
        <v>77</v>
      </c>
      <c r="N674" t="s">
        <v>78</v>
      </c>
      <c r="O674" t="s">
        <v>74</v>
      </c>
      <c r="P674" t="s">
        <v>74</v>
      </c>
      <c r="Q674" t="s">
        <v>74</v>
      </c>
      <c r="R674" t="s">
        <v>74</v>
      </c>
      <c r="S674" t="s">
        <v>74</v>
      </c>
      <c r="T674" t="s">
        <v>7072</v>
      </c>
      <c r="U674" t="s">
        <v>7073</v>
      </c>
      <c r="V674" t="s">
        <v>7074</v>
      </c>
      <c r="W674" t="s">
        <v>74</v>
      </c>
      <c r="X674" t="s">
        <v>74</v>
      </c>
      <c r="Y674" t="s">
        <v>7075</v>
      </c>
      <c r="Z674" t="s">
        <v>74</v>
      </c>
      <c r="AA674" t="s">
        <v>74</v>
      </c>
      <c r="AB674" t="s">
        <v>74</v>
      </c>
      <c r="AC674" t="s">
        <v>74</v>
      </c>
      <c r="AD674" t="s">
        <v>74</v>
      </c>
      <c r="AE674" t="s">
        <v>74</v>
      </c>
      <c r="AF674" t="s">
        <v>74</v>
      </c>
      <c r="AG674">
        <v>10</v>
      </c>
      <c r="AH674">
        <v>2</v>
      </c>
      <c r="AI674">
        <v>2</v>
      </c>
      <c r="AJ674">
        <v>0</v>
      </c>
      <c r="AK674">
        <v>0</v>
      </c>
      <c r="AL674" t="s">
        <v>461</v>
      </c>
      <c r="AM674" t="s">
        <v>249</v>
      </c>
      <c r="AN674" t="s">
        <v>462</v>
      </c>
      <c r="AO674" t="s">
        <v>3526</v>
      </c>
      <c r="AP674" t="s">
        <v>74</v>
      </c>
      <c r="AQ674" t="s">
        <v>74</v>
      </c>
      <c r="AR674" t="s">
        <v>3527</v>
      </c>
      <c r="AS674" t="s">
        <v>3528</v>
      </c>
      <c r="AT674" t="s">
        <v>4915</v>
      </c>
      <c r="AU674">
        <v>1991</v>
      </c>
      <c r="AV674">
        <v>34</v>
      </c>
      <c r="AW674">
        <v>1</v>
      </c>
      <c r="AX674" t="s">
        <v>74</v>
      </c>
      <c r="AY674" t="s">
        <v>74</v>
      </c>
      <c r="AZ674" t="s">
        <v>74</v>
      </c>
      <c r="BA674" t="s">
        <v>74</v>
      </c>
      <c r="BB674">
        <v>95</v>
      </c>
      <c r="BC674">
        <v>103</v>
      </c>
      <c r="BD674" t="s">
        <v>74</v>
      </c>
      <c r="BE674" t="s">
        <v>74</v>
      </c>
      <c r="BF674" t="s">
        <v>74</v>
      </c>
      <c r="BG674" t="s">
        <v>74</v>
      </c>
      <c r="BH674" t="s">
        <v>74</v>
      </c>
      <c r="BI674">
        <v>9</v>
      </c>
      <c r="BJ674" t="s">
        <v>2432</v>
      </c>
      <c r="BK674" t="s">
        <v>97</v>
      </c>
      <c r="BL674" t="s">
        <v>203</v>
      </c>
      <c r="BM674" t="s">
        <v>7076</v>
      </c>
      <c r="BN674" t="s">
        <v>74</v>
      </c>
      <c r="BO674" t="s">
        <v>74</v>
      </c>
      <c r="BP674" t="s">
        <v>74</v>
      </c>
      <c r="BQ674" t="s">
        <v>74</v>
      </c>
      <c r="BR674" t="s">
        <v>100</v>
      </c>
      <c r="BS674" t="s">
        <v>7077</v>
      </c>
      <c r="BT674" t="str">
        <f>HYPERLINK("https%3A%2F%2Fwww.webofscience.com%2Fwos%2Fwoscc%2Ffull-record%2FWOS:A1991FA85700011","View Full Record in Web of Science")</f>
        <v>View Full Record in Web of Science</v>
      </c>
    </row>
    <row r="675" spans="1:72" x14ac:dyDescent="0.15">
      <c r="A675" t="s">
        <v>72</v>
      </c>
      <c r="B675" t="s">
        <v>7078</v>
      </c>
      <c r="C675" t="s">
        <v>74</v>
      </c>
      <c r="D675" t="s">
        <v>74</v>
      </c>
      <c r="E675" t="s">
        <v>74</v>
      </c>
      <c r="F675" t="s">
        <v>7078</v>
      </c>
      <c r="G675" t="s">
        <v>74</v>
      </c>
      <c r="H675" t="s">
        <v>74</v>
      </c>
      <c r="I675" t="s">
        <v>7079</v>
      </c>
      <c r="J675" t="s">
        <v>7080</v>
      </c>
      <c r="K675" t="s">
        <v>74</v>
      </c>
      <c r="L675" t="s">
        <v>74</v>
      </c>
      <c r="M675" t="s">
        <v>77</v>
      </c>
      <c r="N675" t="s">
        <v>78</v>
      </c>
      <c r="O675" t="s">
        <v>74</v>
      </c>
      <c r="P675" t="s">
        <v>74</v>
      </c>
      <c r="Q675" t="s">
        <v>74</v>
      </c>
      <c r="R675" t="s">
        <v>74</v>
      </c>
      <c r="S675" t="s">
        <v>74</v>
      </c>
      <c r="T675" t="s">
        <v>74</v>
      </c>
      <c r="U675" t="s">
        <v>74</v>
      </c>
      <c r="V675" t="s">
        <v>7081</v>
      </c>
      <c r="W675" t="s">
        <v>74</v>
      </c>
      <c r="X675" t="s">
        <v>74</v>
      </c>
      <c r="Y675" t="s">
        <v>7082</v>
      </c>
      <c r="Z675" t="s">
        <v>74</v>
      </c>
      <c r="AA675" t="s">
        <v>74</v>
      </c>
      <c r="AB675" t="s">
        <v>74</v>
      </c>
      <c r="AC675" t="s">
        <v>74</v>
      </c>
      <c r="AD675" t="s">
        <v>74</v>
      </c>
      <c r="AE675" t="s">
        <v>74</v>
      </c>
      <c r="AF675" t="s">
        <v>74</v>
      </c>
      <c r="AG675">
        <v>19</v>
      </c>
      <c r="AH675">
        <v>7</v>
      </c>
      <c r="AI675">
        <v>8</v>
      </c>
      <c r="AJ675">
        <v>0</v>
      </c>
      <c r="AK675">
        <v>12</v>
      </c>
      <c r="AL675" t="s">
        <v>461</v>
      </c>
      <c r="AM675" t="s">
        <v>249</v>
      </c>
      <c r="AN675" t="s">
        <v>462</v>
      </c>
      <c r="AO675" t="s">
        <v>7083</v>
      </c>
      <c r="AP675" t="s">
        <v>74</v>
      </c>
      <c r="AQ675" t="s">
        <v>74</v>
      </c>
      <c r="AR675" t="s">
        <v>7084</v>
      </c>
      <c r="AS675" t="s">
        <v>7085</v>
      </c>
      <c r="AT675" t="s">
        <v>74</v>
      </c>
      <c r="AU675">
        <v>1991</v>
      </c>
      <c r="AV675">
        <v>23</v>
      </c>
      <c r="AW675">
        <v>2</v>
      </c>
      <c r="AX675" t="s">
        <v>74</v>
      </c>
      <c r="AY675" t="s">
        <v>74</v>
      </c>
      <c r="AZ675" t="s">
        <v>74</v>
      </c>
      <c r="BA675" t="s">
        <v>74</v>
      </c>
      <c r="BB675">
        <v>185</v>
      </c>
      <c r="BC675">
        <v>191</v>
      </c>
      <c r="BD675" t="s">
        <v>74</v>
      </c>
      <c r="BE675" t="s">
        <v>7086</v>
      </c>
      <c r="BF675" t="str">
        <f>HYPERLINK("http://dx.doi.org/10.1016/0038-0717(91)90133-5","http://dx.doi.org/10.1016/0038-0717(91)90133-5")</f>
        <v>http://dx.doi.org/10.1016/0038-0717(91)90133-5</v>
      </c>
      <c r="BG675" t="s">
        <v>74</v>
      </c>
      <c r="BH675" t="s">
        <v>74</v>
      </c>
      <c r="BI675">
        <v>7</v>
      </c>
      <c r="BJ675" t="s">
        <v>7087</v>
      </c>
      <c r="BK675" t="s">
        <v>97</v>
      </c>
      <c r="BL675" t="s">
        <v>7088</v>
      </c>
      <c r="BM675" t="s">
        <v>7089</v>
      </c>
      <c r="BN675" t="s">
        <v>74</v>
      </c>
      <c r="BO675" t="s">
        <v>74</v>
      </c>
      <c r="BP675" t="s">
        <v>74</v>
      </c>
      <c r="BQ675" t="s">
        <v>74</v>
      </c>
      <c r="BR675" t="s">
        <v>100</v>
      </c>
      <c r="BS675" t="s">
        <v>7090</v>
      </c>
      <c r="BT675" t="str">
        <f>HYPERLINK("https%3A%2F%2Fwww.webofscience.com%2Fwos%2Fwoscc%2Ffull-record%2FWOS:A1991EZ88100014","View Full Record in Web of Science")</f>
        <v>View Full Record in Web of Science</v>
      </c>
    </row>
    <row r="676" spans="1:72" x14ac:dyDescent="0.15">
      <c r="A676" t="s">
        <v>72</v>
      </c>
      <c r="B676" t="s">
        <v>7091</v>
      </c>
      <c r="C676" t="s">
        <v>74</v>
      </c>
      <c r="D676" t="s">
        <v>74</v>
      </c>
      <c r="E676" t="s">
        <v>74</v>
      </c>
      <c r="F676" t="s">
        <v>7091</v>
      </c>
      <c r="G676" t="s">
        <v>74</v>
      </c>
      <c r="H676" t="s">
        <v>74</v>
      </c>
      <c r="I676" t="s">
        <v>7092</v>
      </c>
      <c r="J676" t="s">
        <v>7080</v>
      </c>
      <c r="K676" t="s">
        <v>74</v>
      </c>
      <c r="L676" t="s">
        <v>74</v>
      </c>
      <c r="M676" t="s">
        <v>77</v>
      </c>
      <c r="N676" t="s">
        <v>334</v>
      </c>
      <c r="O676" t="s">
        <v>74</v>
      </c>
      <c r="P676" t="s">
        <v>74</v>
      </c>
      <c r="Q676" t="s">
        <v>74</v>
      </c>
      <c r="R676" t="s">
        <v>74</v>
      </c>
      <c r="S676" t="s">
        <v>74</v>
      </c>
      <c r="T676" t="s">
        <v>74</v>
      </c>
      <c r="U676" t="s">
        <v>7093</v>
      </c>
      <c r="V676" t="s">
        <v>74</v>
      </c>
      <c r="W676" t="s">
        <v>74</v>
      </c>
      <c r="X676" t="s">
        <v>74</v>
      </c>
      <c r="Y676" t="s">
        <v>7094</v>
      </c>
      <c r="Z676" t="s">
        <v>74</v>
      </c>
      <c r="AA676" t="s">
        <v>74</v>
      </c>
      <c r="AB676" t="s">
        <v>74</v>
      </c>
      <c r="AC676" t="s">
        <v>74</v>
      </c>
      <c r="AD676" t="s">
        <v>74</v>
      </c>
      <c r="AE676" t="s">
        <v>74</v>
      </c>
      <c r="AF676" t="s">
        <v>74</v>
      </c>
      <c r="AG676">
        <v>11</v>
      </c>
      <c r="AH676">
        <v>6</v>
      </c>
      <c r="AI676">
        <v>7</v>
      </c>
      <c r="AJ676">
        <v>0</v>
      </c>
      <c r="AK676">
        <v>2</v>
      </c>
      <c r="AL676" t="s">
        <v>461</v>
      </c>
      <c r="AM676" t="s">
        <v>249</v>
      </c>
      <c r="AN676" t="s">
        <v>735</v>
      </c>
      <c r="AO676" t="s">
        <v>7083</v>
      </c>
      <c r="AP676" t="s">
        <v>74</v>
      </c>
      <c r="AQ676" t="s">
        <v>74</v>
      </c>
      <c r="AR676" t="s">
        <v>7084</v>
      </c>
      <c r="AS676" t="s">
        <v>7085</v>
      </c>
      <c r="AT676" t="s">
        <v>74</v>
      </c>
      <c r="AU676">
        <v>1991</v>
      </c>
      <c r="AV676">
        <v>23</v>
      </c>
      <c r="AW676">
        <v>4</v>
      </c>
      <c r="AX676" t="s">
        <v>74</v>
      </c>
      <c r="AY676" t="s">
        <v>74</v>
      </c>
      <c r="AZ676" t="s">
        <v>74</v>
      </c>
      <c r="BA676" t="s">
        <v>74</v>
      </c>
      <c r="BB676">
        <v>397</v>
      </c>
      <c r="BC676">
        <v>399</v>
      </c>
      <c r="BD676" t="s">
        <v>74</v>
      </c>
      <c r="BE676" t="s">
        <v>7095</v>
      </c>
      <c r="BF676" t="str">
        <f>HYPERLINK("http://dx.doi.org/10.1016/0038-0717(91)90197-R","http://dx.doi.org/10.1016/0038-0717(91)90197-R")</f>
        <v>http://dx.doi.org/10.1016/0038-0717(91)90197-R</v>
      </c>
      <c r="BG676" t="s">
        <v>74</v>
      </c>
      <c r="BH676" t="s">
        <v>74</v>
      </c>
      <c r="BI676">
        <v>3</v>
      </c>
      <c r="BJ676" t="s">
        <v>7087</v>
      </c>
      <c r="BK676" t="s">
        <v>97</v>
      </c>
      <c r="BL676" t="s">
        <v>7088</v>
      </c>
      <c r="BM676" t="s">
        <v>7096</v>
      </c>
      <c r="BN676" t="s">
        <v>74</v>
      </c>
      <c r="BO676" t="s">
        <v>74</v>
      </c>
      <c r="BP676" t="s">
        <v>74</v>
      </c>
      <c r="BQ676" t="s">
        <v>74</v>
      </c>
      <c r="BR676" t="s">
        <v>100</v>
      </c>
      <c r="BS676" t="s">
        <v>7097</v>
      </c>
      <c r="BT676" t="str">
        <f>HYPERLINK("https%3A%2F%2Fwww.webofscience.com%2Fwos%2Fwoscc%2Ffull-record%2FWOS:A1991FG73600013","View Full Record in Web of Science")</f>
        <v>View Full Record in Web of Science</v>
      </c>
    </row>
    <row r="677" spans="1:72" x14ac:dyDescent="0.15">
      <c r="A677" t="s">
        <v>72</v>
      </c>
      <c r="B677" t="s">
        <v>7098</v>
      </c>
      <c r="C677" t="s">
        <v>74</v>
      </c>
      <c r="D677" t="s">
        <v>74</v>
      </c>
      <c r="E677" t="s">
        <v>74</v>
      </c>
      <c r="F677" t="s">
        <v>7098</v>
      </c>
      <c r="G677" t="s">
        <v>74</v>
      </c>
      <c r="H677" t="s">
        <v>74</v>
      </c>
      <c r="I677" t="s">
        <v>7099</v>
      </c>
      <c r="J677" t="s">
        <v>7100</v>
      </c>
      <c r="K677" t="s">
        <v>74</v>
      </c>
      <c r="L677" t="s">
        <v>74</v>
      </c>
      <c r="M677" t="s">
        <v>77</v>
      </c>
      <c r="N677" t="s">
        <v>78</v>
      </c>
      <c r="O677" t="s">
        <v>74</v>
      </c>
      <c r="P677" t="s">
        <v>74</v>
      </c>
      <c r="Q677" t="s">
        <v>74</v>
      </c>
      <c r="R677" t="s">
        <v>74</v>
      </c>
      <c r="S677" t="s">
        <v>74</v>
      </c>
      <c r="T677" t="s">
        <v>74</v>
      </c>
      <c r="U677" t="s">
        <v>74</v>
      </c>
      <c r="V677" t="s">
        <v>7101</v>
      </c>
      <c r="W677" t="s">
        <v>74</v>
      </c>
      <c r="X677" t="s">
        <v>74</v>
      </c>
      <c r="Y677" t="s">
        <v>7102</v>
      </c>
      <c r="Z677" t="s">
        <v>74</v>
      </c>
      <c r="AA677" t="s">
        <v>74</v>
      </c>
      <c r="AB677" t="s">
        <v>74</v>
      </c>
      <c r="AC677" t="s">
        <v>74</v>
      </c>
      <c r="AD677" t="s">
        <v>74</v>
      </c>
      <c r="AE677" t="s">
        <v>74</v>
      </c>
      <c r="AF677" t="s">
        <v>74</v>
      </c>
      <c r="AG677">
        <v>0</v>
      </c>
      <c r="AH677">
        <v>14</v>
      </c>
      <c r="AI677">
        <v>17</v>
      </c>
      <c r="AJ677">
        <v>1</v>
      </c>
      <c r="AK677">
        <v>8</v>
      </c>
      <c r="AL677" t="s">
        <v>7103</v>
      </c>
      <c r="AM677" t="s">
        <v>7104</v>
      </c>
      <c r="AN677" t="s">
        <v>7105</v>
      </c>
      <c r="AO677" t="s">
        <v>7106</v>
      </c>
      <c r="AP677" t="s">
        <v>74</v>
      </c>
      <c r="AQ677" t="s">
        <v>74</v>
      </c>
      <c r="AR677" t="s">
        <v>7107</v>
      </c>
      <c r="AS677" t="s">
        <v>7108</v>
      </c>
      <c r="AT677" t="s">
        <v>74</v>
      </c>
      <c r="AU677">
        <v>1991</v>
      </c>
      <c r="AV677">
        <v>10</v>
      </c>
      <c r="AW677" t="s">
        <v>74</v>
      </c>
      <c r="AX677" t="s">
        <v>74</v>
      </c>
      <c r="AY677" t="s">
        <v>74</v>
      </c>
      <c r="AZ677" t="s">
        <v>74</v>
      </c>
      <c r="BA677" t="s">
        <v>74</v>
      </c>
      <c r="BB677">
        <v>321</v>
      </c>
      <c r="BC677">
        <v>339</v>
      </c>
      <c r="BD677" t="s">
        <v>74</v>
      </c>
      <c r="BE677" t="s">
        <v>74</v>
      </c>
      <c r="BF677" t="s">
        <v>74</v>
      </c>
      <c r="BG677" t="s">
        <v>74</v>
      </c>
      <c r="BH677" t="s">
        <v>74</v>
      </c>
      <c r="BI677">
        <v>19</v>
      </c>
      <c r="BJ677" t="s">
        <v>1897</v>
      </c>
      <c r="BK677" t="s">
        <v>97</v>
      </c>
      <c r="BL677" t="s">
        <v>1897</v>
      </c>
      <c r="BM677" t="s">
        <v>7109</v>
      </c>
      <c r="BN677" t="s">
        <v>74</v>
      </c>
      <c r="BO677" t="s">
        <v>74</v>
      </c>
      <c r="BP677" t="s">
        <v>74</v>
      </c>
      <c r="BQ677" t="s">
        <v>74</v>
      </c>
      <c r="BR677" t="s">
        <v>100</v>
      </c>
      <c r="BS677" t="s">
        <v>7110</v>
      </c>
      <c r="BT677" t="str">
        <f>HYPERLINK("https%3A%2F%2Fwww.webofscience.com%2Fwos%2Fwoscc%2Ffull-record%2FWOS:A1991GP22400029","View Full Record in Web of Science")</f>
        <v>View Full Record in Web of Science</v>
      </c>
    </row>
    <row r="678" spans="1:72" x14ac:dyDescent="0.15">
      <c r="A678" t="s">
        <v>72</v>
      </c>
      <c r="B678" t="s">
        <v>7111</v>
      </c>
      <c r="C678" t="s">
        <v>74</v>
      </c>
      <c r="D678" t="s">
        <v>74</v>
      </c>
      <c r="E678" t="s">
        <v>74</v>
      </c>
      <c r="F678" t="s">
        <v>7111</v>
      </c>
      <c r="G678" t="s">
        <v>74</v>
      </c>
      <c r="H678" t="s">
        <v>74</v>
      </c>
      <c r="I678" t="s">
        <v>7112</v>
      </c>
      <c r="J678" t="s">
        <v>7113</v>
      </c>
      <c r="K678" t="s">
        <v>74</v>
      </c>
      <c r="L678" t="s">
        <v>74</v>
      </c>
      <c r="M678" t="s">
        <v>77</v>
      </c>
      <c r="N678" t="s">
        <v>78</v>
      </c>
      <c r="O678" t="s">
        <v>74</v>
      </c>
      <c r="P678" t="s">
        <v>74</v>
      </c>
      <c r="Q678" t="s">
        <v>74</v>
      </c>
      <c r="R678" t="s">
        <v>74</v>
      </c>
      <c r="S678" t="s">
        <v>74</v>
      </c>
      <c r="T678" t="s">
        <v>74</v>
      </c>
      <c r="U678" t="s">
        <v>74</v>
      </c>
      <c r="V678" t="s">
        <v>74</v>
      </c>
      <c r="W678" t="s">
        <v>74</v>
      </c>
      <c r="X678" t="s">
        <v>74</v>
      </c>
      <c r="Y678" t="s">
        <v>7114</v>
      </c>
      <c r="Z678" t="s">
        <v>74</v>
      </c>
      <c r="AA678" t="s">
        <v>74</v>
      </c>
      <c r="AB678" t="s">
        <v>74</v>
      </c>
      <c r="AC678" t="s">
        <v>74</v>
      </c>
      <c r="AD678" t="s">
        <v>74</v>
      </c>
      <c r="AE678" t="s">
        <v>74</v>
      </c>
      <c r="AF678" t="s">
        <v>74</v>
      </c>
      <c r="AG678">
        <v>18</v>
      </c>
      <c r="AH678">
        <v>0</v>
      </c>
      <c r="AI678">
        <v>0</v>
      </c>
      <c r="AJ678">
        <v>0</v>
      </c>
      <c r="AK678">
        <v>0</v>
      </c>
      <c r="AL678" t="s">
        <v>7115</v>
      </c>
      <c r="AM678" t="s">
        <v>602</v>
      </c>
      <c r="AN678" t="s">
        <v>7116</v>
      </c>
      <c r="AO678" t="s">
        <v>7117</v>
      </c>
      <c r="AP678" t="s">
        <v>74</v>
      </c>
      <c r="AQ678" t="s">
        <v>74</v>
      </c>
      <c r="AR678" t="s">
        <v>7118</v>
      </c>
      <c r="AS678" t="s">
        <v>74</v>
      </c>
      <c r="AT678" t="s">
        <v>74</v>
      </c>
      <c r="AU678">
        <v>1991</v>
      </c>
      <c r="AV678">
        <v>9</v>
      </c>
      <c r="AW678">
        <v>4</v>
      </c>
      <c r="AX678" t="s">
        <v>74</v>
      </c>
      <c r="AY678" t="s">
        <v>74</v>
      </c>
      <c r="AZ678" t="s">
        <v>74</v>
      </c>
      <c r="BA678" t="s">
        <v>74</v>
      </c>
      <c r="BB678">
        <v>672</v>
      </c>
      <c r="BC678">
        <v>687</v>
      </c>
      <c r="BD678" t="s">
        <v>74</v>
      </c>
      <c r="BE678" t="s">
        <v>74</v>
      </c>
      <c r="BF678" t="s">
        <v>74</v>
      </c>
      <c r="BG678" t="s">
        <v>74</v>
      </c>
      <c r="BH678" t="s">
        <v>74</v>
      </c>
      <c r="BI678">
        <v>16</v>
      </c>
      <c r="BJ678" t="s">
        <v>7119</v>
      </c>
      <c r="BK678" t="s">
        <v>97</v>
      </c>
      <c r="BL678" t="s">
        <v>7119</v>
      </c>
      <c r="BM678" t="s">
        <v>7120</v>
      </c>
      <c r="BN678" t="s">
        <v>74</v>
      </c>
      <c r="BO678" t="s">
        <v>74</v>
      </c>
      <c r="BP678" t="s">
        <v>74</v>
      </c>
      <c r="BQ678" t="s">
        <v>74</v>
      </c>
      <c r="BR678" t="s">
        <v>100</v>
      </c>
      <c r="BS678" t="s">
        <v>7121</v>
      </c>
      <c r="BT678" t="str">
        <f>HYPERLINK("https%3A%2F%2Fwww.webofscience.com%2Fwos%2Fwoscc%2Ffull-record%2FWOS:A1991HG99100012","View Full Record in Web of Science")</f>
        <v>View Full Record in Web of Science</v>
      </c>
    </row>
    <row r="679" spans="1:72" x14ac:dyDescent="0.15">
      <c r="A679" t="s">
        <v>72</v>
      </c>
      <c r="B679" t="s">
        <v>7122</v>
      </c>
      <c r="C679" t="s">
        <v>74</v>
      </c>
      <c r="D679" t="s">
        <v>74</v>
      </c>
      <c r="E679" t="s">
        <v>74</v>
      </c>
      <c r="F679" t="s">
        <v>7122</v>
      </c>
      <c r="G679" t="s">
        <v>74</v>
      </c>
      <c r="H679" t="s">
        <v>74</v>
      </c>
      <c r="I679" t="s">
        <v>7123</v>
      </c>
      <c r="J679" t="s">
        <v>7113</v>
      </c>
      <c r="K679" t="s">
        <v>74</v>
      </c>
      <c r="L679" t="s">
        <v>74</v>
      </c>
      <c r="M679" t="s">
        <v>77</v>
      </c>
      <c r="N679" t="s">
        <v>78</v>
      </c>
      <c r="O679" t="s">
        <v>74</v>
      </c>
      <c r="P679" t="s">
        <v>74</v>
      </c>
      <c r="Q679" t="s">
        <v>74</v>
      </c>
      <c r="R679" t="s">
        <v>74</v>
      </c>
      <c r="S679" t="s">
        <v>74</v>
      </c>
      <c r="T679" t="s">
        <v>74</v>
      </c>
      <c r="U679" t="s">
        <v>7124</v>
      </c>
      <c r="V679" t="s">
        <v>74</v>
      </c>
      <c r="W679" t="s">
        <v>74</v>
      </c>
      <c r="X679" t="s">
        <v>74</v>
      </c>
      <c r="Y679" t="s">
        <v>7125</v>
      </c>
      <c r="Z679" t="s">
        <v>74</v>
      </c>
      <c r="AA679" t="s">
        <v>74</v>
      </c>
      <c r="AB679" t="s">
        <v>74</v>
      </c>
      <c r="AC679" t="s">
        <v>74</v>
      </c>
      <c r="AD679" t="s">
        <v>74</v>
      </c>
      <c r="AE679" t="s">
        <v>74</v>
      </c>
      <c r="AF679" t="s">
        <v>74</v>
      </c>
      <c r="AG679">
        <v>12</v>
      </c>
      <c r="AH679">
        <v>0</v>
      </c>
      <c r="AI679">
        <v>0</v>
      </c>
      <c r="AJ679">
        <v>0</v>
      </c>
      <c r="AK679">
        <v>0</v>
      </c>
      <c r="AL679" t="s">
        <v>7115</v>
      </c>
      <c r="AM679" t="s">
        <v>602</v>
      </c>
      <c r="AN679" t="s">
        <v>7116</v>
      </c>
      <c r="AO679" t="s">
        <v>7117</v>
      </c>
      <c r="AP679" t="s">
        <v>74</v>
      </c>
      <c r="AQ679" t="s">
        <v>74</v>
      </c>
      <c r="AR679" t="s">
        <v>7118</v>
      </c>
      <c r="AS679" t="s">
        <v>74</v>
      </c>
      <c r="AT679" t="s">
        <v>74</v>
      </c>
      <c r="AU679">
        <v>1991</v>
      </c>
      <c r="AV679">
        <v>8</v>
      </c>
      <c r="AW679">
        <v>4</v>
      </c>
      <c r="AX679" t="s">
        <v>74</v>
      </c>
      <c r="AY679" t="s">
        <v>74</v>
      </c>
      <c r="AZ679" t="s">
        <v>74</v>
      </c>
      <c r="BA679" t="s">
        <v>74</v>
      </c>
      <c r="BB679">
        <v>565</v>
      </c>
      <c r="BC679">
        <v>579</v>
      </c>
      <c r="BD679" t="s">
        <v>74</v>
      </c>
      <c r="BE679" t="s">
        <v>74</v>
      </c>
      <c r="BF679" t="s">
        <v>74</v>
      </c>
      <c r="BG679" t="s">
        <v>74</v>
      </c>
      <c r="BH679" t="s">
        <v>74</v>
      </c>
      <c r="BI679">
        <v>15</v>
      </c>
      <c r="BJ679" t="s">
        <v>7119</v>
      </c>
      <c r="BK679" t="s">
        <v>97</v>
      </c>
      <c r="BL679" t="s">
        <v>7119</v>
      </c>
      <c r="BM679" t="s">
        <v>7126</v>
      </c>
      <c r="BN679" t="s">
        <v>74</v>
      </c>
      <c r="BO679" t="s">
        <v>74</v>
      </c>
      <c r="BP679" t="s">
        <v>74</v>
      </c>
      <c r="BQ679" t="s">
        <v>74</v>
      </c>
      <c r="BR679" t="s">
        <v>100</v>
      </c>
      <c r="BS679" t="s">
        <v>7127</v>
      </c>
      <c r="BT679" t="str">
        <f>HYPERLINK("https%3A%2F%2Fwww.webofscience.com%2Fwos%2Fwoscc%2Ffull-record%2FWOS:A1991FV78000001","View Full Record in Web of Science")</f>
        <v>View Full Record in Web of Science</v>
      </c>
    </row>
    <row r="680" spans="1:72" x14ac:dyDescent="0.15">
      <c r="A680" t="s">
        <v>72</v>
      </c>
      <c r="B680" t="s">
        <v>7128</v>
      </c>
      <c r="C680" t="s">
        <v>74</v>
      </c>
      <c r="D680" t="s">
        <v>74</v>
      </c>
      <c r="E680" t="s">
        <v>74</v>
      </c>
      <c r="F680" t="s">
        <v>7128</v>
      </c>
      <c r="G680" t="s">
        <v>74</v>
      </c>
      <c r="H680" t="s">
        <v>74</v>
      </c>
      <c r="I680" t="s">
        <v>7129</v>
      </c>
      <c r="J680" t="s">
        <v>7130</v>
      </c>
      <c r="K680" t="s">
        <v>74</v>
      </c>
      <c r="L680" t="s">
        <v>74</v>
      </c>
      <c r="M680" t="s">
        <v>77</v>
      </c>
      <c r="N680" t="s">
        <v>78</v>
      </c>
      <c r="O680" t="s">
        <v>74</v>
      </c>
      <c r="P680" t="s">
        <v>74</v>
      </c>
      <c r="Q680" t="s">
        <v>74</v>
      </c>
      <c r="R680" t="s">
        <v>74</v>
      </c>
      <c r="S680" t="s">
        <v>74</v>
      </c>
      <c r="T680" t="s">
        <v>74</v>
      </c>
      <c r="U680" t="s">
        <v>74</v>
      </c>
      <c r="V680" t="s">
        <v>74</v>
      </c>
      <c r="W680" t="s">
        <v>74</v>
      </c>
      <c r="X680" t="s">
        <v>74</v>
      </c>
      <c r="Y680" t="s">
        <v>7131</v>
      </c>
      <c r="Z680" t="s">
        <v>74</v>
      </c>
      <c r="AA680" t="s">
        <v>74</v>
      </c>
      <c r="AB680" t="s">
        <v>74</v>
      </c>
      <c r="AC680" t="s">
        <v>74</v>
      </c>
      <c r="AD680" t="s">
        <v>74</v>
      </c>
      <c r="AE680" t="s">
        <v>74</v>
      </c>
      <c r="AF680" t="s">
        <v>74</v>
      </c>
      <c r="AG680">
        <v>0</v>
      </c>
      <c r="AH680">
        <v>0</v>
      </c>
      <c r="AI680">
        <v>0</v>
      </c>
      <c r="AJ680">
        <v>0</v>
      </c>
      <c r="AK680">
        <v>0</v>
      </c>
      <c r="AL680" t="s">
        <v>7132</v>
      </c>
      <c r="AM680" t="s">
        <v>87</v>
      </c>
      <c r="AN680" t="s">
        <v>7133</v>
      </c>
      <c r="AO680" t="s">
        <v>7134</v>
      </c>
      <c r="AP680" t="s">
        <v>74</v>
      </c>
      <c r="AQ680" t="s">
        <v>74</v>
      </c>
      <c r="AR680" t="s">
        <v>7130</v>
      </c>
      <c r="AS680" t="s">
        <v>74</v>
      </c>
      <c r="AT680" t="s">
        <v>74</v>
      </c>
      <c r="AU680">
        <v>1991</v>
      </c>
      <c r="AV680">
        <v>10</v>
      </c>
      <c r="AW680">
        <v>1</v>
      </c>
      <c r="AX680" t="s">
        <v>74</v>
      </c>
      <c r="AY680" t="s">
        <v>74</v>
      </c>
      <c r="AZ680" t="s">
        <v>74</v>
      </c>
      <c r="BA680" t="s">
        <v>74</v>
      </c>
      <c r="BB680">
        <v>19</v>
      </c>
      <c r="BC680">
        <v>20</v>
      </c>
      <c r="BD680" t="s">
        <v>74</v>
      </c>
      <c r="BE680" t="s">
        <v>74</v>
      </c>
      <c r="BF680" t="s">
        <v>74</v>
      </c>
      <c r="BG680" t="s">
        <v>74</v>
      </c>
      <c r="BH680" t="s">
        <v>74</v>
      </c>
      <c r="BI680">
        <v>2</v>
      </c>
      <c r="BJ680" t="s">
        <v>4825</v>
      </c>
      <c r="BK680" t="s">
        <v>97</v>
      </c>
      <c r="BL680" t="s">
        <v>4826</v>
      </c>
      <c r="BM680" t="s">
        <v>7135</v>
      </c>
      <c r="BN680" t="s">
        <v>74</v>
      </c>
      <c r="BO680" t="s">
        <v>74</v>
      </c>
      <c r="BP680" t="s">
        <v>74</v>
      </c>
      <c r="BQ680" t="s">
        <v>74</v>
      </c>
      <c r="BR680" t="s">
        <v>100</v>
      </c>
      <c r="BS680" t="s">
        <v>7136</v>
      </c>
      <c r="BT680" t="str">
        <f>HYPERLINK("https%3A%2F%2Fwww.webofscience.com%2Fwos%2Fwoscc%2Ffull-record%2FWOS:A1991GB29900002","View Full Record in Web of Science")</f>
        <v>View Full Record in Web of Science</v>
      </c>
    </row>
    <row r="681" spans="1:72" x14ac:dyDescent="0.15">
      <c r="A681" t="s">
        <v>72</v>
      </c>
      <c r="B681" t="s">
        <v>7137</v>
      </c>
      <c r="C681" t="s">
        <v>74</v>
      </c>
      <c r="D681" t="s">
        <v>74</v>
      </c>
      <c r="E681" t="s">
        <v>74</v>
      </c>
      <c r="F681" t="s">
        <v>7137</v>
      </c>
      <c r="G681" t="s">
        <v>74</v>
      </c>
      <c r="H681" t="s">
        <v>74</v>
      </c>
      <c r="I681" t="s">
        <v>7138</v>
      </c>
      <c r="J681" t="s">
        <v>7130</v>
      </c>
      <c r="K681" t="s">
        <v>74</v>
      </c>
      <c r="L681" t="s">
        <v>74</v>
      </c>
      <c r="M681" t="s">
        <v>77</v>
      </c>
      <c r="N681" t="s">
        <v>78</v>
      </c>
      <c r="O681" t="s">
        <v>74</v>
      </c>
      <c r="P681" t="s">
        <v>74</v>
      </c>
      <c r="Q681" t="s">
        <v>74</v>
      </c>
      <c r="R681" t="s">
        <v>74</v>
      </c>
      <c r="S681" t="s">
        <v>74</v>
      </c>
      <c r="T681" t="s">
        <v>74</v>
      </c>
      <c r="U681" t="s">
        <v>74</v>
      </c>
      <c r="V681" t="s">
        <v>74</v>
      </c>
      <c r="W681" t="s">
        <v>74</v>
      </c>
      <c r="X681" t="s">
        <v>74</v>
      </c>
      <c r="Y681" t="s">
        <v>7139</v>
      </c>
      <c r="Z681" t="s">
        <v>74</v>
      </c>
      <c r="AA681" t="s">
        <v>74</v>
      </c>
      <c r="AB681" t="s">
        <v>74</v>
      </c>
      <c r="AC681" t="s">
        <v>74</v>
      </c>
      <c r="AD681" t="s">
        <v>74</v>
      </c>
      <c r="AE681" t="s">
        <v>74</v>
      </c>
      <c r="AF681" t="s">
        <v>74</v>
      </c>
      <c r="AG681">
        <v>0</v>
      </c>
      <c r="AH681">
        <v>0</v>
      </c>
      <c r="AI681">
        <v>0</v>
      </c>
      <c r="AJ681">
        <v>0</v>
      </c>
      <c r="AK681">
        <v>0</v>
      </c>
      <c r="AL681" t="s">
        <v>7132</v>
      </c>
      <c r="AM681" t="s">
        <v>87</v>
      </c>
      <c r="AN681" t="s">
        <v>7133</v>
      </c>
      <c r="AO681" t="s">
        <v>7134</v>
      </c>
      <c r="AP681" t="s">
        <v>74</v>
      </c>
      <c r="AQ681" t="s">
        <v>74</v>
      </c>
      <c r="AR681" t="s">
        <v>7130</v>
      </c>
      <c r="AS681" t="s">
        <v>74</v>
      </c>
      <c r="AT681" t="s">
        <v>74</v>
      </c>
      <c r="AU681">
        <v>1991</v>
      </c>
      <c r="AV681">
        <v>10</v>
      </c>
      <c r="AW681">
        <v>1</v>
      </c>
      <c r="AX681" t="s">
        <v>74</v>
      </c>
      <c r="AY681" t="s">
        <v>74</v>
      </c>
      <c r="AZ681" t="s">
        <v>74</v>
      </c>
      <c r="BA681" t="s">
        <v>74</v>
      </c>
      <c r="BB681">
        <v>21</v>
      </c>
      <c r="BC681">
        <v>22</v>
      </c>
      <c r="BD681" t="s">
        <v>74</v>
      </c>
      <c r="BE681" t="s">
        <v>74</v>
      </c>
      <c r="BF681" t="s">
        <v>74</v>
      </c>
      <c r="BG681" t="s">
        <v>74</v>
      </c>
      <c r="BH681" t="s">
        <v>74</v>
      </c>
      <c r="BI681">
        <v>2</v>
      </c>
      <c r="BJ681" t="s">
        <v>4825</v>
      </c>
      <c r="BK681" t="s">
        <v>97</v>
      </c>
      <c r="BL681" t="s">
        <v>4826</v>
      </c>
      <c r="BM681" t="s">
        <v>7135</v>
      </c>
      <c r="BN681" t="s">
        <v>74</v>
      </c>
      <c r="BO681" t="s">
        <v>74</v>
      </c>
      <c r="BP681" t="s">
        <v>74</v>
      </c>
      <c r="BQ681" t="s">
        <v>74</v>
      </c>
      <c r="BR681" t="s">
        <v>100</v>
      </c>
      <c r="BS681" t="s">
        <v>7140</v>
      </c>
      <c r="BT681" t="str">
        <f>HYPERLINK("https%3A%2F%2Fwww.webofscience.com%2Fwos%2Fwoscc%2Ffull-record%2FWOS:A1991GB29900003","View Full Record in Web of Science")</f>
        <v>View Full Record in Web of Science</v>
      </c>
    </row>
    <row r="682" spans="1:72" x14ac:dyDescent="0.15">
      <c r="A682" t="s">
        <v>4709</v>
      </c>
      <c r="B682" t="s">
        <v>4735</v>
      </c>
      <c r="C682" t="s">
        <v>74</v>
      </c>
      <c r="D682" t="s">
        <v>7141</v>
      </c>
      <c r="E682" t="s">
        <v>74</v>
      </c>
      <c r="F682" t="s">
        <v>4735</v>
      </c>
      <c r="G682" t="s">
        <v>74</v>
      </c>
      <c r="H682" t="s">
        <v>74</v>
      </c>
      <c r="I682" t="s">
        <v>4736</v>
      </c>
      <c r="J682" t="s">
        <v>7142</v>
      </c>
      <c r="K682" t="s">
        <v>4737</v>
      </c>
      <c r="L682" t="s">
        <v>74</v>
      </c>
      <c r="M682" t="s">
        <v>77</v>
      </c>
      <c r="N682" t="s">
        <v>4714</v>
      </c>
      <c r="O682" t="s">
        <v>7143</v>
      </c>
      <c r="P682" t="s">
        <v>7144</v>
      </c>
      <c r="Q682" t="s">
        <v>7145</v>
      </c>
      <c r="R682" t="s">
        <v>74</v>
      </c>
      <c r="S682" t="s">
        <v>74</v>
      </c>
      <c r="T682" t="s">
        <v>74</v>
      </c>
      <c r="U682" t="s">
        <v>4738</v>
      </c>
      <c r="V682" t="s">
        <v>74</v>
      </c>
      <c r="W682" t="s">
        <v>74</v>
      </c>
      <c r="X682" t="s">
        <v>74</v>
      </c>
      <c r="Y682" t="s">
        <v>7146</v>
      </c>
      <c r="Z682" t="s">
        <v>74</v>
      </c>
      <c r="AA682" t="s">
        <v>74</v>
      </c>
      <c r="AB682" t="s">
        <v>74</v>
      </c>
      <c r="AC682" t="s">
        <v>74</v>
      </c>
      <c r="AD682" t="s">
        <v>74</v>
      </c>
      <c r="AE682" t="s">
        <v>74</v>
      </c>
      <c r="AF682" t="s">
        <v>74</v>
      </c>
      <c r="AG682">
        <v>0</v>
      </c>
      <c r="AH682">
        <v>4</v>
      </c>
      <c r="AI682">
        <v>5</v>
      </c>
      <c r="AJ682">
        <v>0</v>
      </c>
      <c r="AK682">
        <v>10</v>
      </c>
      <c r="AL682" t="s">
        <v>195</v>
      </c>
      <c r="AM682" t="s">
        <v>87</v>
      </c>
      <c r="AN682" t="s">
        <v>87</v>
      </c>
      <c r="AO682" t="s">
        <v>74</v>
      </c>
      <c r="AP682" t="s">
        <v>74</v>
      </c>
      <c r="AQ682" t="s">
        <v>7147</v>
      </c>
      <c r="AR682" t="s">
        <v>4746</v>
      </c>
      <c r="AS682" t="s">
        <v>74</v>
      </c>
      <c r="AT682" t="s">
        <v>74</v>
      </c>
      <c r="AU682">
        <v>1991</v>
      </c>
      <c r="AV682">
        <v>444</v>
      </c>
      <c r="AW682" t="s">
        <v>74</v>
      </c>
      <c r="AX682" t="s">
        <v>74</v>
      </c>
      <c r="AY682" t="s">
        <v>74</v>
      </c>
      <c r="AZ682" t="s">
        <v>74</v>
      </c>
      <c r="BA682" t="s">
        <v>74</v>
      </c>
      <c r="BB682">
        <v>139</v>
      </c>
      <c r="BC682">
        <v>148</v>
      </c>
      <c r="BD682" t="s">
        <v>74</v>
      </c>
      <c r="BE682" t="s">
        <v>74</v>
      </c>
      <c r="BF682" t="s">
        <v>74</v>
      </c>
      <c r="BG682" t="s">
        <v>74</v>
      </c>
      <c r="BH682" t="s">
        <v>74</v>
      </c>
      <c r="BI682">
        <v>10</v>
      </c>
      <c r="BJ682" t="s">
        <v>7148</v>
      </c>
      <c r="BK682" t="s">
        <v>4726</v>
      </c>
      <c r="BL682" t="s">
        <v>7149</v>
      </c>
      <c r="BM682" t="s">
        <v>7150</v>
      </c>
      <c r="BN682" t="s">
        <v>74</v>
      </c>
      <c r="BO682" t="s">
        <v>74</v>
      </c>
      <c r="BP682" t="s">
        <v>74</v>
      </c>
      <c r="BQ682" t="s">
        <v>74</v>
      </c>
      <c r="BR682" t="s">
        <v>100</v>
      </c>
      <c r="BS682" t="s">
        <v>7151</v>
      </c>
      <c r="BT682" t="str">
        <f>HYPERLINK("https%3A%2F%2Fwww.webofscience.com%2Fwos%2Fwoscc%2Ffull-record%2FWOS:A1991BS51H00010","View Full Record in Web of Science")</f>
        <v>View Full Record in Web of Science</v>
      </c>
    </row>
    <row r="683" spans="1:72" x14ac:dyDescent="0.15">
      <c r="A683" t="s">
        <v>72</v>
      </c>
      <c r="B683" t="s">
        <v>7152</v>
      </c>
      <c r="C683" t="s">
        <v>74</v>
      </c>
      <c r="D683" t="s">
        <v>74</v>
      </c>
      <c r="E683" t="s">
        <v>74</v>
      </c>
      <c r="F683" t="s">
        <v>7152</v>
      </c>
      <c r="G683" t="s">
        <v>74</v>
      </c>
      <c r="H683" t="s">
        <v>74</v>
      </c>
      <c r="I683" t="s">
        <v>7153</v>
      </c>
      <c r="J683" t="s">
        <v>7154</v>
      </c>
      <c r="K683" t="s">
        <v>74</v>
      </c>
      <c r="L683" t="s">
        <v>74</v>
      </c>
      <c r="M683" t="s">
        <v>77</v>
      </c>
      <c r="N683" t="s">
        <v>78</v>
      </c>
      <c r="O683" t="s">
        <v>74</v>
      </c>
      <c r="P683" t="s">
        <v>74</v>
      </c>
      <c r="Q683" t="s">
        <v>74</v>
      </c>
      <c r="R683" t="s">
        <v>74</v>
      </c>
      <c r="S683" t="s">
        <v>74</v>
      </c>
      <c r="T683" t="s">
        <v>7155</v>
      </c>
      <c r="U683" t="s">
        <v>7156</v>
      </c>
      <c r="V683" t="s">
        <v>7157</v>
      </c>
      <c r="W683" t="s">
        <v>7158</v>
      </c>
      <c r="X683" t="s">
        <v>7159</v>
      </c>
      <c r="Y683" t="s">
        <v>74</v>
      </c>
      <c r="Z683" t="s">
        <v>74</v>
      </c>
      <c r="AA683" t="s">
        <v>7160</v>
      </c>
      <c r="AB683" t="s">
        <v>7161</v>
      </c>
      <c r="AC683" t="s">
        <v>74</v>
      </c>
      <c r="AD683" t="s">
        <v>74</v>
      </c>
      <c r="AE683" t="s">
        <v>74</v>
      </c>
      <c r="AF683" t="s">
        <v>74</v>
      </c>
      <c r="AG683">
        <v>21</v>
      </c>
      <c r="AH683">
        <v>28</v>
      </c>
      <c r="AI683">
        <v>30</v>
      </c>
      <c r="AJ683">
        <v>0</v>
      </c>
      <c r="AK683">
        <v>8</v>
      </c>
      <c r="AL683" t="s">
        <v>7162</v>
      </c>
      <c r="AM683" t="s">
        <v>6064</v>
      </c>
      <c r="AN683" t="s">
        <v>7163</v>
      </c>
      <c r="AO683" t="s">
        <v>7164</v>
      </c>
      <c r="AP683" t="s">
        <v>74</v>
      </c>
      <c r="AQ683" t="s">
        <v>74</v>
      </c>
      <c r="AR683" t="s">
        <v>7165</v>
      </c>
      <c r="AS683" t="s">
        <v>7166</v>
      </c>
      <c r="AT683" t="s">
        <v>4915</v>
      </c>
      <c r="AU683">
        <v>1991</v>
      </c>
      <c r="AV683">
        <v>14</v>
      </c>
      <c r="AW683">
        <v>1</v>
      </c>
      <c r="AX683" t="s">
        <v>74</v>
      </c>
      <c r="AY683" t="s">
        <v>74</v>
      </c>
      <c r="AZ683" t="s">
        <v>74</v>
      </c>
      <c r="BA683" t="s">
        <v>74</v>
      </c>
      <c r="BB683">
        <v>8</v>
      </c>
      <c r="BC683">
        <v>13</v>
      </c>
      <c r="BD683" t="s">
        <v>74</v>
      </c>
      <c r="BE683" t="s">
        <v>7167</v>
      </c>
      <c r="BF683" t="str">
        <f>HYPERLINK("http://dx.doi.org/10.1016/S0723-2020(11)80355-3","http://dx.doi.org/10.1016/S0723-2020(11)80355-3")</f>
        <v>http://dx.doi.org/10.1016/S0723-2020(11)80355-3</v>
      </c>
      <c r="BG683" t="s">
        <v>74</v>
      </c>
      <c r="BH683" t="s">
        <v>74</v>
      </c>
      <c r="BI683">
        <v>6</v>
      </c>
      <c r="BJ683" t="s">
        <v>957</v>
      </c>
      <c r="BK683" t="s">
        <v>97</v>
      </c>
      <c r="BL683" t="s">
        <v>957</v>
      </c>
      <c r="BM683" t="s">
        <v>7168</v>
      </c>
      <c r="BN683" t="s">
        <v>74</v>
      </c>
      <c r="BO683" t="s">
        <v>74</v>
      </c>
      <c r="BP683" t="s">
        <v>74</v>
      </c>
      <c r="BQ683" t="s">
        <v>74</v>
      </c>
      <c r="BR683" t="s">
        <v>100</v>
      </c>
      <c r="BS683" t="s">
        <v>7169</v>
      </c>
      <c r="BT683" t="str">
        <f>HYPERLINK("https%3A%2F%2Fwww.webofscience.com%2Fwos%2Fwoscc%2Ffull-record%2FWOS:A1991EY93900003","View Full Record in Web of Science")</f>
        <v>View Full Record in Web of Science</v>
      </c>
    </row>
    <row r="684" spans="1:72" x14ac:dyDescent="0.15">
      <c r="A684" t="s">
        <v>72</v>
      </c>
      <c r="B684" t="s">
        <v>7170</v>
      </c>
      <c r="C684" t="s">
        <v>74</v>
      </c>
      <c r="D684" t="s">
        <v>74</v>
      </c>
      <c r="E684" t="s">
        <v>74</v>
      </c>
      <c r="F684" t="s">
        <v>7170</v>
      </c>
      <c r="G684" t="s">
        <v>74</v>
      </c>
      <c r="H684" t="s">
        <v>74</v>
      </c>
      <c r="I684" t="s">
        <v>7171</v>
      </c>
      <c r="J684" t="s">
        <v>7172</v>
      </c>
      <c r="K684" t="s">
        <v>74</v>
      </c>
      <c r="L684" t="s">
        <v>74</v>
      </c>
      <c r="M684" t="s">
        <v>77</v>
      </c>
      <c r="N684" t="s">
        <v>78</v>
      </c>
      <c r="O684" t="s">
        <v>74</v>
      </c>
      <c r="P684" t="s">
        <v>74</v>
      </c>
      <c r="Q684" t="s">
        <v>74</v>
      </c>
      <c r="R684" t="s">
        <v>74</v>
      </c>
      <c r="S684" t="s">
        <v>74</v>
      </c>
      <c r="T684" t="s">
        <v>74</v>
      </c>
      <c r="U684" t="s">
        <v>74</v>
      </c>
      <c r="V684" t="s">
        <v>7173</v>
      </c>
      <c r="W684" t="s">
        <v>74</v>
      </c>
      <c r="X684" t="s">
        <v>74</v>
      </c>
      <c r="Y684" t="s">
        <v>7174</v>
      </c>
      <c r="Z684" t="s">
        <v>74</v>
      </c>
      <c r="AA684" t="s">
        <v>74</v>
      </c>
      <c r="AB684" t="s">
        <v>7175</v>
      </c>
      <c r="AC684" t="s">
        <v>74</v>
      </c>
      <c r="AD684" t="s">
        <v>74</v>
      </c>
      <c r="AE684" t="s">
        <v>74</v>
      </c>
      <c r="AF684" t="s">
        <v>74</v>
      </c>
      <c r="AG684">
        <v>0</v>
      </c>
      <c r="AH684">
        <v>15</v>
      </c>
      <c r="AI684">
        <v>15</v>
      </c>
      <c r="AJ684">
        <v>0</v>
      </c>
      <c r="AK684">
        <v>2</v>
      </c>
      <c r="AL684" t="s">
        <v>248</v>
      </c>
      <c r="AM684" t="s">
        <v>249</v>
      </c>
      <c r="AN684" t="s">
        <v>250</v>
      </c>
      <c r="AO684" t="s">
        <v>7176</v>
      </c>
      <c r="AP684" t="s">
        <v>74</v>
      </c>
      <c r="AQ684" t="s">
        <v>74</v>
      </c>
      <c r="AR684" t="s">
        <v>7172</v>
      </c>
      <c r="AS684" t="s">
        <v>7177</v>
      </c>
      <c r="AT684" t="s">
        <v>74</v>
      </c>
      <c r="AU684">
        <v>1991</v>
      </c>
      <c r="AV684">
        <v>3</v>
      </c>
      <c r="AW684">
        <v>1</v>
      </c>
      <c r="AX684" t="s">
        <v>74</v>
      </c>
      <c r="AY684" t="s">
        <v>74</v>
      </c>
      <c r="AZ684" t="s">
        <v>74</v>
      </c>
      <c r="BA684" t="s">
        <v>74</v>
      </c>
      <c r="BB684">
        <v>65</v>
      </c>
      <c r="BC684">
        <v>69</v>
      </c>
      <c r="BD684" t="s">
        <v>74</v>
      </c>
      <c r="BE684" t="s">
        <v>7178</v>
      </c>
      <c r="BF684" t="str">
        <f>HYPERLINK("http://dx.doi.org/10.1111/j.1365-3121.1991.tb00845.x","http://dx.doi.org/10.1111/j.1365-3121.1991.tb00845.x")</f>
        <v>http://dx.doi.org/10.1111/j.1365-3121.1991.tb00845.x</v>
      </c>
      <c r="BG684" t="s">
        <v>74</v>
      </c>
      <c r="BH684" t="s">
        <v>74</v>
      </c>
      <c r="BI684">
        <v>5</v>
      </c>
      <c r="BJ684" t="s">
        <v>380</v>
      </c>
      <c r="BK684" t="s">
        <v>97</v>
      </c>
      <c r="BL684" t="s">
        <v>381</v>
      </c>
      <c r="BM684" t="s">
        <v>7179</v>
      </c>
      <c r="BN684" t="s">
        <v>74</v>
      </c>
      <c r="BO684" t="s">
        <v>74</v>
      </c>
      <c r="BP684" t="s">
        <v>74</v>
      </c>
      <c r="BQ684" t="s">
        <v>74</v>
      </c>
      <c r="BR684" t="s">
        <v>100</v>
      </c>
      <c r="BS684" t="s">
        <v>7180</v>
      </c>
      <c r="BT684" t="str">
        <f>HYPERLINK("https%3A%2F%2Fwww.webofscience.com%2Fwos%2Fwoscc%2Ffull-record%2FWOS:A1991FB16900009","View Full Record in Web of Science")</f>
        <v>View Full Record in Web of Science</v>
      </c>
    </row>
    <row r="685" spans="1:72" x14ac:dyDescent="0.15">
      <c r="A685" t="s">
        <v>72</v>
      </c>
      <c r="B685" t="s">
        <v>7181</v>
      </c>
      <c r="C685" t="s">
        <v>74</v>
      </c>
      <c r="D685" t="s">
        <v>74</v>
      </c>
      <c r="E685" t="s">
        <v>74</v>
      </c>
      <c r="F685" t="s">
        <v>7181</v>
      </c>
      <c r="G685" t="s">
        <v>74</v>
      </c>
      <c r="H685" t="s">
        <v>74</v>
      </c>
      <c r="I685" t="s">
        <v>7182</v>
      </c>
      <c r="J685" t="s">
        <v>2967</v>
      </c>
      <c r="K685" t="s">
        <v>74</v>
      </c>
      <c r="L685" t="s">
        <v>74</v>
      </c>
      <c r="M685" t="s">
        <v>77</v>
      </c>
      <c r="N685" t="s">
        <v>334</v>
      </c>
      <c r="O685" t="s">
        <v>74</v>
      </c>
      <c r="P685" t="s">
        <v>74</v>
      </c>
      <c r="Q685" t="s">
        <v>74</v>
      </c>
      <c r="R685" t="s">
        <v>74</v>
      </c>
      <c r="S685" t="s">
        <v>74</v>
      </c>
      <c r="T685" t="s">
        <v>74</v>
      </c>
      <c r="U685" t="s">
        <v>7183</v>
      </c>
      <c r="V685" t="s">
        <v>7184</v>
      </c>
      <c r="W685" t="s">
        <v>74</v>
      </c>
      <c r="X685" t="s">
        <v>74</v>
      </c>
      <c r="Y685" t="s">
        <v>7185</v>
      </c>
      <c r="Z685" t="s">
        <v>74</v>
      </c>
      <c r="AA685" t="s">
        <v>7186</v>
      </c>
      <c r="AB685" t="s">
        <v>7187</v>
      </c>
      <c r="AC685" t="s">
        <v>74</v>
      </c>
      <c r="AD685" t="s">
        <v>74</v>
      </c>
      <c r="AE685" t="s">
        <v>74</v>
      </c>
      <c r="AF685" t="s">
        <v>74</v>
      </c>
      <c r="AG685">
        <v>25</v>
      </c>
      <c r="AH685">
        <v>3</v>
      </c>
      <c r="AI685">
        <v>3</v>
      </c>
      <c r="AJ685">
        <v>1</v>
      </c>
      <c r="AK685">
        <v>10</v>
      </c>
      <c r="AL685" t="s">
        <v>2971</v>
      </c>
      <c r="AM685" t="s">
        <v>249</v>
      </c>
      <c r="AN685" t="s">
        <v>2972</v>
      </c>
      <c r="AO685" t="s">
        <v>2973</v>
      </c>
      <c r="AP685" t="s">
        <v>74</v>
      </c>
      <c r="AQ685" t="s">
        <v>74</v>
      </c>
      <c r="AR685" t="s">
        <v>2974</v>
      </c>
      <c r="AS685" t="s">
        <v>2975</v>
      </c>
      <c r="AT685" t="s">
        <v>4915</v>
      </c>
      <c r="AU685">
        <v>1991</v>
      </c>
      <c r="AV685">
        <v>6</v>
      </c>
      <c r="AW685">
        <v>1</v>
      </c>
      <c r="AX685" t="s">
        <v>74</v>
      </c>
      <c r="AY685" t="s">
        <v>74</v>
      </c>
      <c r="AZ685" t="s">
        <v>74</v>
      </c>
      <c r="BA685" t="s">
        <v>74</v>
      </c>
      <c r="BB685">
        <v>28</v>
      </c>
      <c r="BC685">
        <v>30</v>
      </c>
      <c r="BD685" t="s">
        <v>74</v>
      </c>
      <c r="BE685" t="s">
        <v>7188</v>
      </c>
      <c r="BF685" t="str">
        <f>HYPERLINK("http://dx.doi.org/10.1016/0169-5347(91)90145-N","http://dx.doi.org/10.1016/0169-5347(91)90145-N")</f>
        <v>http://dx.doi.org/10.1016/0169-5347(91)90145-N</v>
      </c>
      <c r="BG685" t="s">
        <v>74</v>
      </c>
      <c r="BH685" t="s">
        <v>74</v>
      </c>
      <c r="BI685">
        <v>3</v>
      </c>
      <c r="BJ685" t="s">
        <v>2977</v>
      </c>
      <c r="BK685" t="s">
        <v>97</v>
      </c>
      <c r="BL685" t="s">
        <v>2978</v>
      </c>
      <c r="BM685" t="s">
        <v>7189</v>
      </c>
      <c r="BN685">
        <v>21232417</v>
      </c>
      <c r="BO685" t="s">
        <v>74</v>
      </c>
      <c r="BP685" t="s">
        <v>74</v>
      </c>
      <c r="BQ685" t="s">
        <v>74</v>
      </c>
      <c r="BR685" t="s">
        <v>100</v>
      </c>
      <c r="BS685" t="s">
        <v>7190</v>
      </c>
      <c r="BT685" t="str">
        <f>HYPERLINK("https%3A%2F%2Fwww.webofscience.com%2Fwos%2Fwoscc%2Ffull-record%2FWOS:A1991EX20900009","View Full Record in Web of Science")</f>
        <v>View Full Record in Web of Science</v>
      </c>
    </row>
    <row r="686" spans="1:72" x14ac:dyDescent="0.15">
      <c r="A686" t="s">
        <v>4709</v>
      </c>
      <c r="B686" t="s">
        <v>7191</v>
      </c>
      <c r="C686" t="s">
        <v>74</v>
      </c>
      <c r="D686" t="s">
        <v>7192</v>
      </c>
      <c r="E686" t="s">
        <v>74</v>
      </c>
      <c r="F686" t="s">
        <v>7191</v>
      </c>
      <c r="G686" t="s">
        <v>74</v>
      </c>
      <c r="H686" t="s">
        <v>74</v>
      </c>
      <c r="I686" t="s">
        <v>7193</v>
      </c>
      <c r="J686" t="s">
        <v>7194</v>
      </c>
      <c r="K686" t="s">
        <v>7195</v>
      </c>
      <c r="L686" t="s">
        <v>74</v>
      </c>
      <c r="M686" t="s">
        <v>77</v>
      </c>
      <c r="N686" t="s">
        <v>4714</v>
      </c>
      <c r="O686" t="s">
        <v>7196</v>
      </c>
      <c r="P686" t="s">
        <v>7197</v>
      </c>
      <c r="Q686" t="s">
        <v>7198</v>
      </c>
      <c r="R686" t="s">
        <v>74</v>
      </c>
      <c r="S686" t="s">
        <v>74</v>
      </c>
      <c r="T686" t="s">
        <v>74</v>
      </c>
      <c r="U686" t="s">
        <v>74</v>
      </c>
      <c r="V686" t="s">
        <v>74</v>
      </c>
      <c r="W686" t="s">
        <v>74</v>
      </c>
      <c r="X686" t="s">
        <v>74</v>
      </c>
      <c r="Y686" t="s">
        <v>74</v>
      </c>
      <c r="Z686" t="s">
        <v>74</v>
      </c>
      <c r="AA686" t="s">
        <v>4369</v>
      </c>
      <c r="AB686" t="s">
        <v>74</v>
      </c>
      <c r="AC686" t="s">
        <v>74</v>
      </c>
      <c r="AD686" t="s">
        <v>74</v>
      </c>
      <c r="AE686" t="s">
        <v>74</v>
      </c>
      <c r="AF686" t="s">
        <v>74</v>
      </c>
      <c r="AG686">
        <v>0</v>
      </c>
      <c r="AH686">
        <v>1</v>
      </c>
      <c r="AI686">
        <v>1</v>
      </c>
      <c r="AJ686">
        <v>0</v>
      </c>
      <c r="AK686">
        <v>0</v>
      </c>
      <c r="AL686" t="s">
        <v>7199</v>
      </c>
      <c r="AM686" t="s">
        <v>87</v>
      </c>
      <c r="AN686" t="s">
        <v>87</v>
      </c>
      <c r="AO686" t="s">
        <v>74</v>
      </c>
      <c r="AP686" t="s">
        <v>74</v>
      </c>
      <c r="AQ686" t="s">
        <v>74</v>
      </c>
      <c r="AR686" t="s">
        <v>7200</v>
      </c>
      <c r="AS686" t="s">
        <v>74</v>
      </c>
      <c r="AT686" t="s">
        <v>74</v>
      </c>
      <c r="AU686">
        <v>1991</v>
      </c>
      <c r="AV686">
        <v>3115</v>
      </c>
      <c r="AW686" t="s">
        <v>74</v>
      </c>
      <c r="AX686" t="s">
        <v>74</v>
      </c>
      <c r="AY686" t="s">
        <v>74</v>
      </c>
      <c r="AZ686" t="s">
        <v>74</v>
      </c>
      <c r="BA686" t="s">
        <v>74</v>
      </c>
      <c r="BB686">
        <v>1</v>
      </c>
      <c r="BC686">
        <v>22</v>
      </c>
      <c r="BD686" t="s">
        <v>74</v>
      </c>
      <c r="BE686" t="s">
        <v>74</v>
      </c>
      <c r="BF686" t="s">
        <v>74</v>
      </c>
      <c r="BG686" t="s">
        <v>74</v>
      </c>
      <c r="BH686" t="s">
        <v>74</v>
      </c>
      <c r="BI686">
        <v>22</v>
      </c>
      <c r="BJ686" t="s">
        <v>7201</v>
      </c>
      <c r="BK686" t="s">
        <v>4726</v>
      </c>
      <c r="BL686" t="s">
        <v>1043</v>
      </c>
      <c r="BM686" t="s">
        <v>7202</v>
      </c>
      <c r="BN686" t="s">
        <v>74</v>
      </c>
      <c r="BO686" t="s">
        <v>74</v>
      </c>
      <c r="BP686" t="s">
        <v>74</v>
      </c>
      <c r="BQ686" t="s">
        <v>74</v>
      </c>
      <c r="BR686" t="s">
        <v>100</v>
      </c>
      <c r="BS686" t="s">
        <v>7203</v>
      </c>
      <c r="BT686" t="str">
        <f>HYPERLINK("https%3A%2F%2Fwww.webofscience.com%2Fwos%2Fwoscc%2Ffull-record%2FWOS:A1991BT94D00001","View Full Record in Web of Science")</f>
        <v>View Full Record in Web of Science</v>
      </c>
    </row>
    <row r="687" spans="1:72" x14ac:dyDescent="0.15">
      <c r="A687" t="s">
        <v>4709</v>
      </c>
      <c r="B687" t="s">
        <v>7204</v>
      </c>
      <c r="C687" t="s">
        <v>74</v>
      </c>
      <c r="D687" t="s">
        <v>7192</v>
      </c>
      <c r="E687" t="s">
        <v>74</v>
      </c>
      <c r="F687" t="s">
        <v>7204</v>
      </c>
      <c r="G687" t="s">
        <v>74</v>
      </c>
      <c r="H687" t="s">
        <v>74</v>
      </c>
      <c r="I687" t="s">
        <v>7205</v>
      </c>
      <c r="J687" t="s">
        <v>7194</v>
      </c>
      <c r="K687" t="s">
        <v>7195</v>
      </c>
      <c r="L687" t="s">
        <v>74</v>
      </c>
      <c r="M687" t="s">
        <v>77</v>
      </c>
      <c r="N687" t="s">
        <v>4714</v>
      </c>
      <c r="O687" t="s">
        <v>7196</v>
      </c>
      <c r="P687" t="s">
        <v>7197</v>
      </c>
      <c r="Q687" t="s">
        <v>7198</v>
      </c>
      <c r="R687" t="s">
        <v>74</v>
      </c>
      <c r="S687" t="s">
        <v>74</v>
      </c>
      <c r="T687" t="s">
        <v>74</v>
      </c>
      <c r="U687" t="s">
        <v>74</v>
      </c>
      <c r="V687" t="s">
        <v>74</v>
      </c>
      <c r="W687" t="s">
        <v>74</v>
      </c>
      <c r="X687" t="s">
        <v>74</v>
      </c>
      <c r="Y687" t="s">
        <v>74</v>
      </c>
      <c r="Z687" t="s">
        <v>74</v>
      </c>
      <c r="AA687" t="s">
        <v>74</v>
      </c>
      <c r="AB687" t="s">
        <v>74</v>
      </c>
      <c r="AC687" t="s">
        <v>74</v>
      </c>
      <c r="AD687" t="s">
        <v>74</v>
      </c>
      <c r="AE687" t="s">
        <v>74</v>
      </c>
      <c r="AF687" t="s">
        <v>74</v>
      </c>
      <c r="AG687">
        <v>0</v>
      </c>
      <c r="AH687">
        <v>0</v>
      </c>
      <c r="AI687">
        <v>0</v>
      </c>
      <c r="AJ687">
        <v>0</v>
      </c>
      <c r="AK687">
        <v>0</v>
      </c>
      <c r="AL687" t="s">
        <v>7199</v>
      </c>
      <c r="AM687" t="s">
        <v>87</v>
      </c>
      <c r="AN687" t="s">
        <v>87</v>
      </c>
      <c r="AO687" t="s">
        <v>74</v>
      </c>
      <c r="AP687" t="s">
        <v>74</v>
      </c>
      <c r="AQ687" t="s">
        <v>74</v>
      </c>
      <c r="AR687" t="s">
        <v>7200</v>
      </c>
      <c r="AS687" t="s">
        <v>74</v>
      </c>
      <c r="AT687" t="s">
        <v>74</v>
      </c>
      <c r="AU687">
        <v>1991</v>
      </c>
      <c r="AV687">
        <v>3115</v>
      </c>
      <c r="AW687" t="s">
        <v>74</v>
      </c>
      <c r="AX687" t="s">
        <v>74</v>
      </c>
      <c r="AY687" t="s">
        <v>74</v>
      </c>
      <c r="AZ687" t="s">
        <v>74</v>
      </c>
      <c r="BA687" t="s">
        <v>74</v>
      </c>
      <c r="BB687">
        <v>23</v>
      </c>
      <c r="BC687">
        <v>47</v>
      </c>
      <c r="BD687" t="s">
        <v>74</v>
      </c>
      <c r="BE687" t="s">
        <v>74</v>
      </c>
      <c r="BF687" t="s">
        <v>74</v>
      </c>
      <c r="BG687" t="s">
        <v>74</v>
      </c>
      <c r="BH687" t="s">
        <v>74</v>
      </c>
      <c r="BI687">
        <v>25</v>
      </c>
      <c r="BJ687" t="s">
        <v>7201</v>
      </c>
      <c r="BK687" t="s">
        <v>4726</v>
      </c>
      <c r="BL687" t="s">
        <v>1043</v>
      </c>
      <c r="BM687" t="s">
        <v>7202</v>
      </c>
      <c r="BN687" t="s">
        <v>74</v>
      </c>
      <c r="BO687" t="s">
        <v>74</v>
      </c>
      <c r="BP687" t="s">
        <v>74</v>
      </c>
      <c r="BQ687" t="s">
        <v>74</v>
      </c>
      <c r="BR687" t="s">
        <v>100</v>
      </c>
      <c r="BS687" t="s">
        <v>7206</v>
      </c>
      <c r="BT687" t="str">
        <f>HYPERLINK("https%3A%2F%2Fwww.webofscience.com%2Fwos%2Fwoscc%2Ffull-record%2FWOS:A1991BT94D00002","View Full Record in Web of Science")</f>
        <v>View Full Record in Web of Science</v>
      </c>
    </row>
    <row r="688" spans="1:72" x14ac:dyDescent="0.15">
      <c r="A688" t="s">
        <v>4709</v>
      </c>
      <c r="B688" t="s">
        <v>7207</v>
      </c>
      <c r="C688" t="s">
        <v>74</v>
      </c>
      <c r="D688" t="s">
        <v>7192</v>
      </c>
      <c r="E688" t="s">
        <v>74</v>
      </c>
      <c r="F688" t="s">
        <v>7207</v>
      </c>
      <c r="G688" t="s">
        <v>74</v>
      </c>
      <c r="H688" t="s">
        <v>74</v>
      </c>
      <c r="I688" t="s">
        <v>7208</v>
      </c>
      <c r="J688" t="s">
        <v>7194</v>
      </c>
      <c r="K688" t="s">
        <v>7195</v>
      </c>
      <c r="L688" t="s">
        <v>74</v>
      </c>
      <c r="M688" t="s">
        <v>77</v>
      </c>
      <c r="N688" t="s">
        <v>4714</v>
      </c>
      <c r="O688" t="s">
        <v>7196</v>
      </c>
      <c r="P688" t="s">
        <v>7197</v>
      </c>
      <c r="Q688" t="s">
        <v>7198</v>
      </c>
      <c r="R688" t="s">
        <v>74</v>
      </c>
      <c r="S688" t="s">
        <v>74</v>
      </c>
      <c r="T688" t="s">
        <v>74</v>
      </c>
      <c r="U688" t="s">
        <v>74</v>
      </c>
      <c r="V688" t="s">
        <v>74</v>
      </c>
      <c r="W688" t="s">
        <v>74</v>
      </c>
      <c r="X688" t="s">
        <v>74</v>
      </c>
      <c r="Y688" t="s">
        <v>74</v>
      </c>
      <c r="Z688" t="s">
        <v>74</v>
      </c>
      <c r="AA688" t="s">
        <v>74</v>
      </c>
      <c r="AB688" t="s">
        <v>74</v>
      </c>
      <c r="AC688" t="s">
        <v>74</v>
      </c>
      <c r="AD688" t="s">
        <v>74</v>
      </c>
      <c r="AE688" t="s">
        <v>74</v>
      </c>
      <c r="AF688" t="s">
        <v>74</v>
      </c>
      <c r="AG688">
        <v>0</v>
      </c>
      <c r="AH688">
        <v>0</v>
      </c>
      <c r="AI688">
        <v>0</v>
      </c>
      <c r="AJ688">
        <v>0</v>
      </c>
      <c r="AK688">
        <v>0</v>
      </c>
      <c r="AL688" t="s">
        <v>7199</v>
      </c>
      <c r="AM688" t="s">
        <v>87</v>
      </c>
      <c r="AN688" t="s">
        <v>87</v>
      </c>
      <c r="AO688" t="s">
        <v>74</v>
      </c>
      <c r="AP688" t="s">
        <v>74</v>
      </c>
      <c r="AQ688" t="s">
        <v>74</v>
      </c>
      <c r="AR688" t="s">
        <v>7200</v>
      </c>
      <c r="AS688" t="s">
        <v>74</v>
      </c>
      <c r="AT688" t="s">
        <v>74</v>
      </c>
      <c r="AU688">
        <v>1991</v>
      </c>
      <c r="AV688">
        <v>3115</v>
      </c>
      <c r="AW688" t="s">
        <v>74</v>
      </c>
      <c r="AX688" t="s">
        <v>74</v>
      </c>
      <c r="AY688" t="s">
        <v>74</v>
      </c>
      <c r="AZ688" t="s">
        <v>74</v>
      </c>
      <c r="BA688" t="s">
        <v>74</v>
      </c>
      <c r="BB688">
        <v>49</v>
      </c>
      <c r="BC688">
        <v>54</v>
      </c>
      <c r="BD688" t="s">
        <v>74</v>
      </c>
      <c r="BE688" t="s">
        <v>74</v>
      </c>
      <c r="BF688" t="s">
        <v>74</v>
      </c>
      <c r="BG688" t="s">
        <v>74</v>
      </c>
      <c r="BH688" t="s">
        <v>74</v>
      </c>
      <c r="BI688">
        <v>6</v>
      </c>
      <c r="BJ688" t="s">
        <v>7201</v>
      </c>
      <c r="BK688" t="s">
        <v>4726</v>
      </c>
      <c r="BL688" t="s">
        <v>1043</v>
      </c>
      <c r="BM688" t="s">
        <v>7202</v>
      </c>
      <c r="BN688" t="s">
        <v>74</v>
      </c>
      <c r="BO688" t="s">
        <v>74</v>
      </c>
      <c r="BP688" t="s">
        <v>74</v>
      </c>
      <c r="BQ688" t="s">
        <v>74</v>
      </c>
      <c r="BR688" t="s">
        <v>100</v>
      </c>
      <c r="BS688" t="s">
        <v>7209</v>
      </c>
      <c r="BT688" t="str">
        <f>HYPERLINK("https%3A%2F%2Fwww.webofscience.com%2Fwos%2Fwoscc%2Ffull-record%2FWOS:A1991BT94D00003","View Full Record in Web of Science")</f>
        <v>View Full Record in Web of Science</v>
      </c>
    </row>
    <row r="689" spans="1:72" x14ac:dyDescent="0.15">
      <c r="A689" t="s">
        <v>4709</v>
      </c>
      <c r="B689" t="s">
        <v>7210</v>
      </c>
      <c r="C689" t="s">
        <v>74</v>
      </c>
      <c r="D689" t="s">
        <v>7192</v>
      </c>
      <c r="E689" t="s">
        <v>74</v>
      </c>
      <c r="F689" t="s">
        <v>7210</v>
      </c>
      <c r="G689" t="s">
        <v>74</v>
      </c>
      <c r="H689" t="s">
        <v>74</v>
      </c>
      <c r="I689" t="s">
        <v>7211</v>
      </c>
      <c r="J689" t="s">
        <v>7194</v>
      </c>
      <c r="K689" t="s">
        <v>7195</v>
      </c>
      <c r="L689" t="s">
        <v>74</v>
      </c>
      <c r="M689" t="s">
        <v>77</v>
      </c>
      <c r="N689" t="s">
        <v>4714</v>
      </c>
      <c r="O689" t="s">
        <v>7196</v>
      </c>
      <c r="P689" t="s">
        <v>7197</v>
      </c>
      <c r="Q689" t="s">
        <v>7198</v>
      </c>
      <c r="R689" t="s">
        <v>74</v>
      </c>
      <c r="S689" t="s">
        <v>74</v>
      </c>
      <c r="T689" t="s">
        <v>74</v>
      </c>
      <c r="U689" t="s">
        <v>74</v>
      </c>
      <c r="V689" t="s">
        <v>74</v>
      </c>
      <c r="W689" t="s">
        <v>74</v>
      </c>
      <c r="X689" t="s">
        <v>74</v>
      </c>
      <c r="Y689" t="s">
        <v>74</v>
      </c>
      <c r="Z689" t="s">
        <v>74</v>
      </c>
      <c r="AA689" t="s">
        <v>74</v>
      </c>
      <c r="AB689" t="s">
        <v>74</v>
      </c>
      <c r="AC689" t="s">
        <v>74</v>
      </c>
      <c r="AD689" t="s">
        <v>74</v>
      </c>
      <c r="AE689" t="s">
        <v>74</v>
      </c>
      <c r="AF689" t="s">
        <v>74</v>
      </c>
      <c r="AG689">
        <v>0</v>
      </c>
      <c r="AH689">
        <v>2</v>
      </c>
      <c r="AI689">
        <v>2</v>
      </c>
      <c r="AJ689">
        <v>0</v>
      </c>
      <c r="AK689">
        <v>1</v>
      </c>
      <c r="AL689" t="s">
        <v>7199</v>
      </c>
      <c r="AM689" t="s">
        <v>87</v>
      </c>
      <c r="AN689" t="s">
        <v>87</v>
      </c>
      <c r="AO689" t="s">
        <v>74</v>
      </c>
      <c r="AP689" t="s">
        <v>74</v>
      </c>
      <c r="AQ689" t="s">
        <v>74</v>
      </c>
      <c r="AR689" t="s">
        <v>7200</v>
      </c>
      <c r="AS689" t="s">
        <v>74</v>
      </c>
      <c r="AT689" t="s">
        <v>74</v>
      </c>
      <c r="AU689">
        <v>1991</v>
      </c>
      <c r="AV689">
        <v>3115</v>
      </c>
      <c r="AW689" t="s">
        <v>74</v>
      </c>
      <c r="AX689" t="s">
        <v>74</v>
      </c>
      <c r="AY689" t="s">
        <v>74</v>
      </c>
      <c r="AZ689" t="s">
        <v>74</v>
      </c>
      <c r="BA689" t="s">
        <v>74</v>
      </c>
      <c r="BB689">
        <v>55</v>
      </c>
      <c r="BC689">
        <v>86</v>
      </c>
      <c r="BD689" t="s">
        <v>74</v>
      </c>
      <c r="BE689" t="s">
        <v>74</v>
      </c>
      <c r="BF689" t="s">
        <v>74</v>
      </c>
      <c r="BG689" t="s">
        <v>74</v>
      </c>
      <c r="BH689" t="s">
        <v>74</v>
      </c>
      <c r="BI689">
        <v>32</v>
      </c>
      <c r="BJ689" t="s">
        <v>7201</v>
      </c>
      <c r="BK689" t="s">
        <v>4726</v>
      </c>
      <c r="BL689" t="s">
        <v>1043</v>
      </c>
      <c r="BM689" t="s">
        <v>7202</v>
      </c>
      <c r="BN689" t="s">
        <v>74</v>
      </c>
      <c r="BO689" t="s">
        <v>74</v>
      </c>
      <c r="BP689" t="s">
        <v>74</v>
      </c>
      <c r="BQ689" t="s">
        <v>74</v>
      </c>
      <c r="BR689" t="s">
        <v>100</v>
      </c>
      <c r="BS689" t="s">
        <v>7212</v>
      </c>
      <c r="BT689" t="str">
        <f>HYPERLINK("https%3A%2F%2Fwww.webofscience.com%2Fwos%2Fwoscc%2Ffull-record%2FWOS:A1991BT94D00004","View Full Record in Web of Science")</f>
        <v>View Full Record in Web of Science</v>
      </c>
    </row>
    <row r="690" spans="1:72" x14ac:dyDescent="0.15">
      <c r="A690" t="s">
        <v>4709</v>
      </c>
      <c r="B690" t="s">
        <v>7213</v>
      </c>
      <c r="C690" t="s">
        <v>74</v>
      </c>
      <c r="D690" t="s">
        <v>7192</v>
      </c>
      <c r="E690" t="s">
        <v>74</v>
      </c>
      <c r="F690" t="s">
        <v>7213</v>
      </c>
      <c r="G690" t="s">
        <v>74</v>
      </c>
      <c r="H690" t="s">
        <v>74</v>
      </c>
      <c r="I690" t="s">
        <v>7214</v>
      </c>
      <c r="J690" t="s">
        <v>7194</v>
      </c>
      <c r="K690" t="s">
        <v>7195</v>
      </c>
      <c r="L690" t="s">
        <v>74</v>
      </c>
      <c r="M690" t="s">
        <v>77</v>
      </c>
      <c r="N690" t="s">
        <v>4714</v>
      </c>
      <c r="O690" t="s">
        <v>7196</v>
      </c>
      <c r="P690" t="s">
        <v>7197</v>
      </c>
      <c r="Q690" t="s">
        <v>7198</v>
      </c>
      <c r="R690" t="s">
        <v>74</v>
      </c>
      <c r="S690" t="s">
        <v>74</v>
      </c>
      <c r="T690" t="s">
        <v>74</v>
      </c>
      <c r="U690" t="s">
        <v>74</v>
      </c>
      <c r="V690" t="s">
        <v>74</v>
      </c>
      <c r="W690" t="s">
        <v>74</v>
      </c>
      <c r="X690" t="s">
        <v>74</v>
      </c>
      <c r="Y690" t="s">
        <v>74</v>
      </c>
      <c r="Z690" t="s">
        <v>74</v>
      </c>
      <c r="AA690" t="s">
        <v>74</v>
      </c>
      <c r="AB690" t="s">
        <v>74</v>
      </c>
      <c r="AC690" t="s">
        <v>74</v>
      </c>
      <c r="AD690" t="s">
        <v>74</v>
      </c>
      <c r="AE690" t="s">
        <v>74</v>
      </c>
      <c r="AF690" t="s">
        <v>74</v>
      </c>
      <c r="AG690">
        <v>0</v>
      </c>
      <c r="AH690">
        <v>2</v>
      </c>
      <c r="AI690">
        <v>2</v>
      </c>
      <c r="AJ690">
        <v>0</v>
      </c>
      <c r="AK690">
        <v>0</v>
      </c>
      <c r="AL690" t="s">
        <v>7199</v>
      </c>
      <c r="AM690" t="s">
        <v>87</v>
      </c>
      <c r="AN690" t="s">
        <v>87</v>
      </c>
      <c r="AO690" t="s">
        <v>74</v>
      </c>
      <c r="AP690" t="s">
        <v>74</v>
      </c>
      <c r="AQ690" t="s">
        <v>74</v>
      </c>
      <c r="AR690" t="s">
        <v>7200</v>
      </c>
      <c r="AS690" t="s">
        <v>74</v>
      </c>
      <c r="AT690" t="s">
        <v>74</v>
      </c>
      <c r="AU690">
        <v>1991</v>
      </c>
      <c r="AV690">
        <v>3115</v>
      </c>
      <c r="AW690" t="s">
        <v>74</v>
      </c>
      <c r="AX690" t="s">
        <v>74</v>
      </c>
      <c r="AY690" t="s">
        <v>74</v>
      </c>
      <c r="AZ690" t="s">
        <v>74</v>
      </c>
      <c r="BA690" t="s">
        <v>74</v>
      </c>
      <c r="BB690">
        <v>87</v>
      </c>
      <c r="BC690">
        <v>110</v>
      </c>
      <c r="BD690" t="s">
        <v>74</v>
      </c>
      <c r="BE690" t="s">
        <v>74</v>
      </c>
      <c r="BF690" t="s">
        <v>74</v>
      </c>
      <c r="BG690" t="s">
        <v>74</v>
      </c>
      <c r="BH690" t="s">
        <v>74</v>
      </c>
      <c r="BI690">
        <v>24</v>
      </c>
      <c r="BJ690" t="s">
        <v>7201</v>
      </c>
      <c r="BK690" t="s">
        <v>4726</v>
      </c>
      <c r="BL690" t="s">
        <v>1043</v>
      </c>
      <c r="BM690" t="s">
        <v>7202</v>
      </c>
      <c r="BN690" t="s">
        <v>74</v>
      </c>
      <c r="BO690" t="s">
        <v>74</v>
      </c>
      <c r="BP690" t="s">
        <v>74</v>
      </c>
      <c r="BQ690" t="s">
        <v>74</v>
      </c>
      <c r="BR690" t="s">
        <v>100</v>
      </c>
      <c r="BS690" t="s">
        <v>7215</v>
      </c>
      <c r="BT690" t="str">
        <f>HYPERLINK("https%3A%2F%2Fwww.webofscience.com%2Fwos%2Fwoscc%2Ffull-record%2FWOS:A1991BT94D00005","View Full Record in Web of Science")</f>
        <v>View Full Record in Web of Science</v>
      </c>
    </row>
    <row r="691" spans="1:72" x14ac:dyDescent="0.15">
      <c r="A691" t="s">
        <v>4709</v>
      </c>
      <c r="B691" t="s">
        <v>7216</v>
      </c>
      <c r="C691" t="s">
        <v>74</v>
      </c>
      <c r="D691" t="s">
        <v>7192</v>
      </c>
      <c r="E691" t="s">
        <v>74</v>
      </c>
      <c r="F691" t="s">
        <v>7216</v>
      </c>
      <c r="G691" t="s">
        <v>74</v>
      </c>
      <c r="H691" t="s">
        <v>74</v>
      </c>
      <c r="I691" t="s">
        <v>7217</v>
      </c>
      <c r="J691" t="s">
        <v>7194</v>
      </c>
      <c r="K691" t="s">
        <v>7195</v>
      </c>
      <c r="L691" t="s">
        <v>74</v>
      </c>
      <c r="M691" t="s">
        <v>77</v>
      </c>
      <c r="N691" t="s">
        <v>4714</v>
      </c>
      <c r="O691" t="s">
        <v>7196</v>
      </c>
      <c r="P691" t="s">
        <v>7197</v>
      </c>
      <c r="Q691" t="s">
        <v>7198</v>
      </c>
      <c r="R691" t="s">
        <v>74</v>
      </c>
      <c r="S691" t="s">
        <v>74</v>
      </c>
      <c r="T691" t="s">
        <v>74</v>
      </c>
      <c r="U691" t="s">
        <v>74</v>
      </c>
      <c r="V691" t="s">
        <v>74</v>
      </c>
      <c r="W691" t="s">
        <v>74</v>
      </c>
      <c r="X691" t="s">
        <v>74</v>
      </c>
      <c r="Y691" t="s">
        <v>74</v>
      </c>
      <c r="Z691" t="s">
        <v>74</v>
      </c>
      <c r="AA691" t="s">
        <v>74</v>
      </c>
      <c r="AB691" t="s">
        <v>74</v>
      </c>
      <c r="AC691" t="s">
        <v>74</v>
      </c>
      <c r="AD691" t="s">
        <v>74</v>
      </c>
      <c r="AE691" t="s">
        <v>74</v>
      </c>
      <c r="AF691" t="s">
        <v>74</v>
      </c>
      <c r="AG691">
        <v>0</v>
      </c>
      <c r="AH691">
        <v>0</v>
      </c>
      <c r="AI691">
        <v>0</v>
      </c>
      <c r="AJ691">
        <v>0</v>
      </c>
      <c r="AK691">
        <v>31</v>
      </c>
      <c r="AL691" t="s">
        <v>7199</v>
      </c>
      <c r="AM691" t="s">
        <v>87</v>
      </c>
      <c r="AN691" t="s">
        <v>87</v>
      </c>
      <c r="AO691" t="s">
        <v>74</v>
      </c>
      <c r="AP691" t="s">
        <v>74</v>
      </c>
      <c r="AQ691" t="s">
        <v>74</v>
      </c>
      <c r="AR691" t="s">
        <v>7200</v>
      </c>
      <c r="AS691" t="s">
        <v>74</v>
      </c>
      <c r="AT691" t="s">
        <v>74</v>
      </c>
      <c r="AU691">
        <v>1991</v>
      </c>
      <c r="AV691">
        <v>3115</v>
      </c>
      <c r="AW691" t="s">
        <v>74</v>
      </c>
      <c r="AX691" t="s">
        <v>74</v>
      </c>
      <c r="AY691" t="s">
        <v>74</v>
      </c>
      <c r="AZ691" t="s">
        <v>74</v>
      </c>
      <c r="BA691" t="s">
        <v>74</v>
      </c>
      <c r="BB691">
        <v>111</v>
      </c>
      <c r="BC691">
        <v>130</v>
      </c>
      <c r="BD691" t="s">
        <v>74</v>
      </c>
      <c r="BE691" t="s">
        <v>74</v>
      </c>
      <c r="BF691" t="s">
        <v>74</v>
      </c>
      <c r="BG691" t="s">
        <v>74</v>
      </c>
      <c r="BH691" t="s">
        <v>74</v>
      </c>
      <c r="BI691">
        <v>20</v>
      </c>
      <c r="BJ691" t="s">
        <v>7201</v>
      </c>
      <c r="BK691" t="s">
        <v>4726</v>
      </c>
      <c r="BL691" t="s">
        <v>1043</v>
      </c>
      <c r="BM691" t="s">
        <v>7202</v>
      </c>
      <c r="BN691" t="s">
        <v>74</v>
      </c>
      <c r="BO691" t="s">
        <v>74</v>
      </c>
      <c r="BP691" t="s">
        <v>74</v>
      </c>
      <c r="BQ691" t="s">
        <v>74</v>
      </c>
      <c r="BR691" t="s">
        <v>100</v>
      </c>
      <c r="BS691" t="s">
        <v>7218</v>
      </c>
      <c r="BT691" t="str">
        <f>HYPERLINK("https%3A%2F%2Fwww.webofscience.com%2Fwos%2Fwoscc%2Ffull-record%2FWOS:A1991BT94D00006","View Full Record in Web of Science")</f>
        <v>View Full Record in Web of Science</v>
      </c>
    </row>
    <row r="692" spans="1:72" x14ac:dyDescent="0.15">
      <c r="A692" t="s">
        <v>4709</v>
      </c>
      <c r="B692" t="s">
        <v>7219</v>
      </c>
      <c r="C692" t="s">
        <v>74</v>
      </c>
      <c r="D692" t="s">
        <v>7192</v>
      </c>
      <c r="E692" t="s">
        <v>74</v>
      </c>
      <c r="F692" t="s">
        <v>7219</v>
      </c>
      <c r="G692" t="s">
        <v>74</v>
      </c>
      <c r="H692" t="s">
        <v>74</v>
      </c>
      <c r="I692" t="s">
        <v>7220</v>
      </c>
      <c r="J692" t="s">
        <v>7194</v>
      </c>
      <c r="K692" t="s">
        <v>7195</v>
      </c>
      <c r="L692" t="s">
        <v>74</v>
      </c>
      <c r="M692" t="s">
        <v>77</v>
      </c>
      <c r="N692" t="s">
        <v>4714</v>
      </c>
      <c r="O692" t="s">
        <v>7196</v>
      </c>
      <c r="P692" t="s">
        <v>7197</v>
      </c>
      <c r="Q692" t="s">
        <v>7198</v>
      </c>
      <c r="R692" t="s">
        <v>74</v>
      </c>
      <c r="S692" t="s">
        <v>74</v>
      </c>
      <c r="T692" t="s">
        <v>74</v>
      </c>
      <c r="U692" t="s">
        <v>74</v>
      </c>
      <c r="V692" t="s">
        <v>74</v>
      </c>
      <c r="W692" t="s">
        <v>74</v>
      </c>
      <c r="X692" t="s">
        <v>74</v>
      </c>
      <c r="Y692" t="s">
        <v>74</v>
      </c>
      <c r="Z692" t="s">
        <v>74</v>
      </c>
      <c r="AA692" t="s">
        <v>74</v>
      </c>
      <c r="AB692" t="s">
        <v>74</v>
      </c>
      <c r="AC692" t="s">
        <v>74</v>
      </c>
      <c r="AD692" t="s">
        <v>74</v>
      </c>
      <c r="AE692" t="s">
        <v>74</v>
      </c>
      <c r="AF692" t="s">
        <v>74</v>
      </c>
      <c r="AG692">
        <v>0</v>
      </c>
      <c r="AH692">
        <v>0</v>
      </c>
      <c r="AI692">
        <v>0</v>
      </c>
      <c r="AJ692">
        <v>0</v>
      </c>
      <c r="AK692">
        <v>0</v>
      </c>
      <c r="AL692" t="s">
        <v>7199</v>
      </c>
      <c r="AM692" t="s">
        <v>87</v>
      </c>
      <c r="AN692" t="s">
        <v>87</v>
      </c>
      <c r="AO692" t="s">
        <v>74</v>
      </c>
      <c r="AP692" t="s">
        <v>74</v>
      </c>
      <c r="AQ692" t="s">
        <v>74</v>
      </c>
      <c r="AR692" t="s">
        <v>7200</v>
      </c>
      <c r="AS692" t="s">
        <v>74</v>
      </c>
      <c r="AT692" t="s">
        <v>74</v>
      </c>
      <c r="AU692">
        <v>1991</v>
      </c>
      <c r="AV692">
        <v>3115</v>
      </c>
      <c r="AW692" t="s">
        <v>74</v>
      </c>
      <c r="AX692" t="s">
        <v>74</v>
      </c>
      <c r="AY692" t="s">
        <v>74</v>
      </c>
      <c r="AZ692" t="s">
        <v>74</v>
      </c>
      <c r="BA692" t="s">
        <v>74</v>
      </c>
      <c r="BB692">
        <v>131</v>
      </c>
      <c r="BC692">
        <v>143</v>
      </c>
      <c r="BD692" t="s">
        <v>74</v>
      </c>
      <c r="BE692" t="s">
        <v>74</v>
      </c>
      <c r="BF692" t="s">
        <v>74</v>
      </c>
      <c r="BG692" t="s">
        <v>74</v>
      </c>
      <c r="BH692" t="s">
        <v>74</v>
      </c>
      <c r="BI692">
        <v>13</v>
      </c>
      <c r="BJ692" t="s">
        <v>7201</v>
      </c>
      <c r="BK692" t="s">
        <v>4726</v>
      </c>
      <c r="BL692" t="s">
        <v>1043</v>
      </c>
      <c r="BM692" t="s">
        <v>7202</v>
      </c>
      <c r="BN692" t="s">
        <v>74</v>
      </c>
      <c r="BO692" t="s">
        <v>74</v>
      </c>
      <c r="BP692" t="s">
        <v>74</v>
      </c>
      <c r="BQ692" t="s">
        <v>74</v>
      </c>
      <c r="BR692" t="s">
        <v>100</v>
      </c>
      <c r="BS692" t="s">
        <v>7221</v>
      </c>
      <c r="BT692" t="str">
        <f>HYPERLINK("https%3A%2F%2Fwww.webofscience.com%2Fwos%2Fwoscc%2Ffull-record%2FWOS:A1991BT94D00007","View Full Record in Web of Science")</f>
        <v>View Full Record in Web of Science</v>
      </c>
    </row>
    <row r="693" spans="1:72" x14ac:dyDescent="0.15">
      <c r="A693" t="s">
        <v>72</v>
      </c>
      <c r="B693" t="s">
        <v>7222</v>
      </c>
      <c r="C693" t="s">
        <v>74</v>
      </c>
      <c r="D693" t="s">
        <v>74</v>
      </c>
      <c r="E693" t="s">
        <v>74</v>
      </c>
      <c r="F693" t="s">
        <v>7222</v>
      </c>
      <c r="G693" t="s">
        <v>74</v>
      </c>
      <c r="H693" t="s">
        <v>74</v>
      </c>
      <c r="I693" t="s">
        <v>7223</v>
      </c>
      <c r="J693" t="s">
        <v>7224</v>
      </c>
      <c r="K693" t="s">
        <v>74</v>
      </c>
      <c r="L693" t="s">
        <v>74</v>
      </c>
      <c r="M693" t="s">
        <v>77</v>
      </c>
      <c r="N693" t="s">
        <v>78</v>
      </c>
      <c r="O693" t="s">
        <v>74</v>
      </c>
      <c r="P693" t="s">
        <v>74</v>
      </c>
      <c r="Q693" t="s">
        <v>74</v>
      </c>
      <c r="R693" t="s">
        <v>74</v>
      </c>
      <c r="S693" t="s">
        <v>74</v>
      </c>
      <c r="T693" t="s">
        <v>74</v>
      </c>
      <c r="U693" t="s">
        <v>7225</v>
      </c>
      <c r="V693" t="s">
        <v>7226</v>
      </c>
      <c r="W693" t="s">
        <v>74</v>
      </c>
      <c r="X693" t="s">
        <v>74</v>
      </c>
      <c r="Y693" t="s">
        <v>7227</v>
      </c>
      <c r="Z693" t="s">
        <v>74</v>
      </c>
      <c r="AA693" t="s">
        <v>74</v>
      </c>
      <c r="AB693" t="s">
        <v>74</v>
      </c>
      <c r="AC693" t="s">
        <v>74</v>
      </c>
      <c r="AD693" t="s">
        <v>74</v>
      </c>
      <c r="AE693" t="s">
        <v>74</v>
      </c>
      <c r="AF693" t="s">
        <v>74</v>
      </c>
      <c r="AG693">
        <v>17</v>
      </c>
      <c r="AH693">
        <v>12</v>
      </c>
      <c r="AI693">
        <v>13</v>
      </c>
      <c r="AJ693">
        <v>0</v>
      </c>
      <c r="AK693">
        <v>1</v>
      </c>
      <c r="AL693" t="s">
        <v>461</v>
      </c>
      <c r="AM693" t="s">
        <v>249</v>
      </c>
      <c r="AN693" t="s">
        <v>462</v>
      </c>
      <c r="AO693" t="s">
        <v>7228</v>
      </c>
      <c r="AP693" t="s">
        <v>74</v>
      </c>
      <c r="AQ693" t="s">
        <v>74</v>
      </c>
      <c r="AR693" t="s">
        <v>7229</v>
      </c>
      <c r="AS693" t="s">
        <v>7230</v>
      </c>
      <c r="AT693" t="s">
        <v>74</v>
      </c>
      <c r="AU693">
        <v>1991</v>
      </c>
      <c r="AV693">
        <v>20</v>
      </c>
      <c r="AW693">
        <v>4</v>
      </c>
      <c r="AX693" t="s">
        <v>74</v>
      </c>
      <c r="AY693" t="s">
        <v>74</v>
      </c>
      <c r="AZ693" t="s">
        <v>74</v>
      </c>
      <c r="BA693" t="s">
        <v>74</v>
      </c>
      <c r="BB693">
        <v>367</v>
      </c>
      <c r="BC693">
        <v>374</v>
      </c>
      <c r="BD693" t="s">
        <v>74</v>
      </c>
      <c r="BE693" t="s">
        <v>7231</v>
      </c>
      <c r="BF693" t="str">
        <f>HYPERLINK("http://dx.doi.org/10.1111/j.1463-6409.1991.tb00301.x","http://dx.doi.org/10.1111/j.1463-6409.1991.tb00301.x")</f>
        <v>http://dx.doi.org/10.1111/j.1463-6409.1991.tb00301.x</v>
      </c>
      <c r="BG693" t="s">
        <v>74</v>
      </c>
      <c r="BH693" t="s">
        <v>74</v>
      </c>
      <c r="BI693">
        <v>8</v>
      </c>
      <c r="BJ693" t="s">
        <v>7232</v>
      </c>
      <c r="BK693" t="s">
        <v>97</v>
      </c>
      <c r="BL693" t="s">
        <v>7232</v>
      </c>
      <c r="BM693" t="s">
        <v>7233</v>
      </c>
      <c r="BN693" t="s">
        <v>74</v>
      </c>
      <c r="BO693" t="s">
        <v>74</v>
      </c>
      <c r="BP693" t="s">
        <v>74</v>
      </c>
      <c r="BQ693" t="s">
        <v>74</v>
      </c>
      <c r="BR693" t="s">
        <v>100</v>
      </c>
      <c r="BS693" t="s">
        <v>7234</v>
      </c>
      <c r="BT693" t="str">
        <f>HYPERLINK("https%3A%2F%2Fwww.webofscience.com%2Fwos%2Fwoscc%2Ffull-record%2FWOS:A1991GZ74700007","View Full Record in Web of Science")</f>
        <v>View Full Record in Web of Science</v>
      </c>
    </row>
    <row r="694" spans="1:72" x14ac:dyDescent="0.15">
      <c r="A694" t="s">
        <v>72</v>
      </c>
      <c r="B694" t="s">
        <v>885</v>
      </c>
      <c r="C694" t="s">
        <v>74</v>
      </c>
      <c r="D694" t="s">
        <v>74</v>
      </c>
      <c r="E694" t="s">
        <v>74</v>
      </c>
      <c r="F694" t="s">
        <v>885</v>
      </c>
      <c r="G694" t="s">
        <v>74</v>
      </c>
      <c r="H694" t="s">
        <v>74</v>
      </c>
      <c r="I694" t="s">
        <v>7235</v>
      </c>
      <c r="J694" t="s">
        <v>176</v>
      </c>
      <c r="K694" t="s">
        <v>74</v>
      </c>
      <c r="L694" t="s">
        <v>74</v>
      </c>
      <c r="M694" t="s">
        <v>77</v>
      </c>
      <c r="N694" t="s">
        <v>177</v>
      </c>
      <c r="O694" t="s">
        <v>74</v>
      </c>
      <c r="P694" t="s">
        <v>74</v>
      </c>
      <c r="Q694" t="s">
        <v>74</v>
      </c>
      <c r="R694" t="s">
        <v>74</v>
      </c>
      <c r="S694" t="s">
        <v>74</v>
      </c>
      <c r="T694" t="s">
        <v>74</v>
      </c>
      <c r="U694" t="s">
        <v>74</v>
      </c>
      <c r="V694" t="s">
        <v>74</v>
      </c>
      <c r="W694" t="s">
        <v>74</v>
      </c>
      <c r="X694" t="s">
        <v>74</v>
      </c>
      <c r="Y694" t="s">
        <v>74</v>
      </c>
      <c r="Z694" t="s">
        <v>74</v>
      </c>
      <c r="AA694" t="s">
        <v>74</v>
      </c>
      <c r="AB694" t="s">
        <v>74</v>
      </c>
      <c r="AC694" t="s">
        <v>74</v>
      </c>
      <c r="AD694" t="s">
        <v>74</v>
      </c>
      <c r="AE694" t="s">
        <v>74</v>
      </c>
      <c r="AF694" t="s">
        <v>74</v>
      </c>
      <c r="AG694">
        <v>0</v>
      </c>
      <c r="AH694">
        <v>0</v>
      </c>
      <c r="AI694">
        <v>0</v>
      </c>
      <c r="AJ694">
        <v>0</v>
      </c>
      <c r="AK694">
        <v>0</v>
      </c>
      <c r="AL694" t="s">
        <v>178</v>
      </c>
      <c r="AM694" t="s">
        <v>179</v>
      </c>
      <c r="AN694" t="s">
        <v>180</v>
      </c>
      <c r="AO694" t="s">
        <v>181</v>
      </c>
      <c r="AP694" t="s">
        <v>74</v>
      </c>
      <c r="AQ694" t="s">
        <v>74</v>
      </c>
      <c r="AR694" t="s">
        <v>182</v>
      </c>
      <c r="AS694" t="s">
        <v>183</v>
      </c>
      <c r="AT694" t="s">
        <v>7236</v>
      </c>
      <c r="AU694">
        <v>1990</v>
      </c>
      <c r="AV694">
        <v>128</v>
      </c>
      <c r="AW694" t="s">
        <v>7237</v>
      </c>
      <c r="AX694" t="s">
        <v>74</v>
      </c>
      <c r="AY694" t="s">
        <v>74</v>
      </c>
      <c r="AZ694" t="s">
        <v>74</v>
      </c>
      <c r="BA694" t="s">
        <v>74</v>
      </c>
      <c r="BB694">
        <v>4</v>
      </c>
      <c r="BC694">
        <v>4</v>
      </c>
      <c r="BD694" t="s">
        <v>74</v>
      </c>
      <c r="BE694" t="s">
        <v>74</v>
      </c>
      <c r="BF694" t="s">
        <v>74</v>
      </c>
      <c r="BG694" t="s">
        <v>74</v>
      </c>
      <c r="BH694" t="s">
        <v>74</v>
      </c>
      <c r="BI694">
        <v>1</v>
      </c>
      <c r="BJ694" t="s">
        <v>117</v>
      </c>
      <c r="BK694" t="s">
        <v>97</v>
      </c>
      <c r="BL694" t="s">
        <v>118</v>
      </c>
      <c r="BM694" t="s">
        <v>7238</v>
      </c>
      <c r="BN694" t="s">
        <v>74</v>
      </c>
      <c r="BO694" t="s">
        <v>74</v>
      </c>
      <c r="BP694" t="s">
        <v>74</v>
      </c>
      <c r="BQ694" t="s">
        <v>74</v>
      </c>
      <c r="BR694" t="s">
        <v>100</v>
      </c>
      <c r="BS694" t="s">
        <v>7239</v>
      </c>
      <c r="BT694" t="str">
        <f>HYPERLINK("https%3A%2F%2Fwww.webofscience.com%2Fwos%2Fwoscc%2Ffull-record%2FWOS:A1990EP63000004","View Full Record in Web of Science")</f>
        <v>View Full Record in Web of Science</v>
      </c>
    </row>
    <row r="695" spans="1:72" x14ac:dyDescent="0.15">
      <c r="A695" t="s">
        <v>72</v>
      </c>
      <c r="B695" t="s">
        <v>7240</v>
      </c>
      <c r="C695" t="s">
        <v>74</v>
      </c>
      <c r="D695" t="s">
        <v>74</v>
      </c>
      <c r="E695" t="s">
        <v>74</v>
      </c>
      <c r="F695" t="s">
        <v>7240</v>
      </c>
      <c r="G695" t="s">
        <v>74</v>
      </c>
      <c r="H695" t="s">
        <v>74</v>
      </c>
      <c r="I695" t="s">
        <v>7241</v>
      </c>
      <c r="J695" t="s">
        <v>76</v>
      </c>
      <c r="K695" t="s">
        <v>74</v>
      </c>
      <c r="L695" t="s">
        <v>74</v>
      </c>
      <c r="M695" t="s">
        <v>77</v>
      </c>
      <c r="N695" t="s">
        <v>78</v>
      </c>
      <c r="O695" t="s">
        <v>74</v>
      </c>
      <c r="P695" t="s">
        <v>74</v>
      </c>
      <c r="Q695" t="s">
        <v>74</v>
      </c>
      <c r="R695" t="s">
        <v>74</v>
      </c>
      <c r="S695" t="s">
        <v>74</v>
      </c>
      <c r="T695" t="s">
        <v>74</v>
      </c>
      <c r="U695" t="s">
        <v>7242</v>
      </c>
      <c r="V695" t="s">
        <v>7243</v>
      </c>
      <c r="W695" t="s">
        <v>7244</v>
      </c>
      <c r="X695" t="s">
        <v>7245</v>
      </c>
      <c r="Y695" t="s">
        <v>7246</v>
      </c>
      <c r="Z695" t="s">
        <v>74</v>
      </c>
      <c r="AA695" t="s">
        <v>7247</v>
      </c>
      <c r="AB695" t="s">
        <v>7248</v>
      </c>
      <c r="AC695" t="s">
        <v>74</v>
      </c>
      <c r="AD695" t="s">
        <v>74</v>
      </c>
      <c r="AE695" t="s">
        <v>74</v>
      </c>
      <c r="AF695" t="s">
        <v>74</v>
      </c>
      <c r="AG695">
        <v>32</v>
      </c>
      <c r="AH695">
        <v>118</v>
      </c>
      <c r="AI695">
        <v>124</v>
      </c>
      <c r="AJ695">
        <v>0</v>
      </c>
      <c r="AK695">
        <v>13</v>
      </c>
      <c r="AL695" t="s">
        <v>86</v>
      </c>
      <c r="AM695" t="s">
        <v>87</v>
      </c>
      <c r="AN695" t="s">
        <v>88</v>
      </c>
      <c r="AO695" t="s">
        <v>89</v>
      </c>
      <c r="AP695" t="s">
        <v>74</v>
      </c>
      <c r="AQ695" t="s">
        <v>74</v>
      </c>
      <c r="AR695" t="s">
        <v>91</v>
      </c>
      <c r="AS695" t="s">
        <v>92</v>
      </c>
      <c r="AT695" t="s">
        <v>7249</v>
      </c>
      <c r="AU695">
        <v>1990</v>
      </c>
      <c r="AV695">
        <v>95</v>
      </c>
      <c r="AW695" t="s">
        <v>7250</v>
      </c>
      <c r="AX695" t="s">
        <v>74</v>
      </c>
      <c r="AY695" t="s">
        <v>74</v>
      </c>
      <c r="AZ695" t="s">
        <v>74</v>
      </c>
      <c r="BA695" t="s">
        <v>74</v>
      </c>
      <c r="BB695">
        <v>22423</v>
      </c>
      <c r="BC695">
        <v>22431</v>
      </c>
      <c r="BD695" t="s">
        <v>74</v>
      </c>
      <c r="BE695" t="s">
        <v>7251</v>
      </c>
      <c r="BF695" t="str">
        <f>HYPERLINK("http://dx.doi.org/10.1029/JD095iD13p22423","http://dx.doi.org/10.1029/JD095iD13p22423")</f>
        <v>http://dx.doi.org/10.1029/JD095iD13p22423</v>
      </c>
      <c r="BG695" t="s">
        <v>74</v>
      </c>
      <c r="BH695" t="s">
        <v>74</v>
      </c>
      <c r="BI695">
        <v>9</v>
      </c>
      <c r="BJ695" t="s">
        <v>96</v>
      </c>
      <c r="BK695" t="s">
        <v>97</v>
      </c>
      <c r="BL695" t="s">
        <v>96</v>
      </c>
      <c r="BM695" t="s">
        <v>7252</v>
      </c>
      <c r="BN695" t="s">
        <v>74</v>
      </c>
      <c r="BO695" t="s">
        <v>74</v>
      </c>
      <c r="BP695" t="s">
        <v>74</v>
      </c>
      <c r="BQ695" t="s">
        <v>74</v>
      </c>
      <c r="BR695" t="s">
        <v>100</v>
      </c>
      <c r="BS695" t="s">
        <v>7253</v>
      </c>
      <c r="BT695" t="str">
        <f>HYPERLINK("https%3A%2F%2Fwww.webofscience.com%2Fwos%2Fwoscc%2Ffull-record%2FWOS:A1990EQ84000008","View Full Record in Web of Science")</f>
        <v>View Full Record in Web of Science</v>
      </c>
    </row>
    <row r="696" spans="1:72" x14ac:dyDescent="0.15">
      <c r="A696" t="s">
        <v>72</v>
      </c>
      <c r="B696" t="s">
        <v>7254</v>
      </c>
      <c r="C696" t="s">
        <v>74</v>
      </c>
      <c r="D696" t="s">
        <v>74</v>
      </c>
      <c r="E696" t="s">
        <v>74</v>
      </c>
      <c r="F696" t="s">
        <v>7254</v>
      </c>
      <c r="G696" t="s">
        <v>74</v>
      </c>
      <c r="H696" t="s">
        <v>74</v>
      </c>
      <c r="I696" t="s">
        <v>7255</v>
      </c>
      <c r="J696" t="s">
        <v>7256</v>
      </c>
      <c r="K696" t="s">
        <v>74</v>
      </c>
      <c r="L696" t="s">
        <v>74</v>
      </c>
      <c r="M696" t="s">
        <v>77</v>
      </c>
      <c r="N696" t="s">
        <v>334</v>
      </c>
      <c r="O696" t="s">
        <v>74</v>
      </c>
      <c r="P696" t="s">
        <v>74</v>
      </c>
      <c r="Q696" t="s">
        <v>74</v>
      </c>
      <c r="R696" t="s">
        <v>74</v>
      </c>
      <c r="S696" t="s">
        <v>74</v>
      </c>
      <c r="T696" t="s">
        <v>74</v>
      </c>
      <c r="U696" t="s">
        <v>7257</v>
      </c>
      <c r="V696" t="s">
        <v>7258</v>
      </c>
      <c r="W696" t="s">
        <v>7259</v>
      </c>
      <c r="X696" t="s">
        <v>7260</v>
      </c>
      <c r="Y696" t="s">
        <v>7261</v>
      </c>
      <c r="Z696" t="s">
        <v>74</v>
      </c>
      <c r="AA696" t="s">
        <v>74</v>
      </c>
      <c r="AB696" t="s">
        <v>74</v>
      </c>
      <c r="AC696" t="s">
        <v>74</v>
      </c>
      <c r="AD696" t="s">
        <v>74</v>
      </c>
      <c r="AE696" t="s">
        <v>74</v>
      </c>
      <c r="AF696" t="s">
        <v>74</v>
      </c>
      <c r="AG696">
        <v>4</v>
      </c>
      <c r="AH696">
        <v>8</v>
      </c>
      <c r="AI696">
        <v>10</v>
      </c>
      <c r="AJ696">
        <v>0</v>
      </c>
      <c r="AK696">
        <v>4</v>
      </c>
      <c r="AL696" t="s">
        <v>784</v>
      </c>
      <c r="AM696" t="s">
        <v>785</v>
      </c>
      <c r="AN696" t="s">
        <v>786</v>
      </c>
      <c r="AO696" t="s">
        <v>7262</v>
      </c>
      <c r="AP696" t="s">
        <v>74</v>
      </c>
      <c r="AQ696" t="s">
        <v>74</v>
      </c>
      <c r="AR696" t="s">
        <v>7263</v>
      </c>
      <c r="AS696" t="s">
        <v>7264</v>
      </c>
      <c r="AT696" t="s">
        <v>7265</v>
      </c>
      <c r="AU696">
        <v>1990</v>
      </c>
      <c r="AV696">
        <v>46</v>
      </c>
      <c r="AW696" t="s">
        <v>74</v>
      </c>
      <c r="AX696">
        <v>12</v>
      </c>
      <c r="AY696" t="s">
        <v>74</v>
      </c>
      <c r="AZ696" t="s">
        <v>74</v>
      </c>
      <c r="BA696" t="s">
        <v>74</v>
      </c>
      <c r="BB696">
        <v>2486</v>
      </c>
      <c r="BC696">
        <v>2487</v>
      </c>
      <c r="BD696" t="s">
        <v>74</v>
      </c>
      <c r="BE696" t="s">
        <v>7266</v>
      </c>
      <c r="BF696" t="str">
        <f>HYPERLINK("http://dx.doi.org/10.1107/S0108270190004796","http://dx.doi.org/10.1107/S0108270190004796")</f>
        <v>http://dx.doi.org/10.1107/S0108270190004796</v>
      </c>
      <c r="BG696" t="s">
        <v>74</v>
      </c>
      <c r="BH696" t="s">
        <v>74</v>
      </c>
      <c r="BI696">
        <v>2</v>
      </c>
      <c r="BJ696" t="s">
        <v>7267</v>
      </c>
      <c r="BK696" t="s">
        <v>97</v>
      </c>
      <c r="BL696" t="s">
        <v>7268</v>
      </c>
      <c r="BM696" t="s">
        <v>7269</v>
      </c>
      <c r="BN696" t="s">
        <v>74</v>
      </c>
      <c r="BO696" t="s">
        <v>74</v>
      </c>
      <c r="BP696" t="s">
        <v>74</v>
      </c>
      <c r="BQ696" t="s">
        <v>74</v>
      </c>
      <c r="BR696" t="s">
        <v>100</v>
      </c>
      <c r="BS696" t="s">
        <v>7270</v>
      </c>
      <c r="BT696" t="str">
        <f>HYPERLINK("https%3A%2F%2Fwww.webofscience.com%2Fwos%2Fwoscc%2Ffull-record%2FWOS:A1990ET00800081","View Full Record in Web of Science")</f>
        <v>View Full Record in Web of Science</v>
      </c>
    </row>
    <row r="697" spans="1:72" x14ac:dyDescent="0.15">
      <c r="A697" t="s">
        <v>72</v>
      </c>
      <c r="B697" t="s">
        <v>7271</v>
      </c>
      <c r="C697" t="s">
        <v>74</v>
      </c>
      <c r="D697" t="s">
        <v>74</v>
      </c>
      <c r="E697" t="s">
        <v>74</v>
      </c>
      <c r="F697" t="s">
        <v>7271</v>
      </c>
      <c r="G697" t="s">
        <v>74</v>
      </c>
      <c r="H697" t="s">
        <v>74</v>
      </c>
      <c r="I697" t="s">
        <v>7272</v>
      </c>
      <c r="J697" t="s">
        <v>7273</v>
      </c>
      <c r="K697" t="s">
        <v>74</v>
      </c>
      <c r="L697" t="s">
        <v>74</v>
      </c>
      <c r="M697" t="s">
        <v>77</v>
      </c>
      <c r="N697" t="s">
        <v>78</v>
      </c>
      <c r="O697" t="s">
        <v>74</v>
      </c>
      <c r="P697" t="s">
        <v>74</v>
      </c>
      <c r="Q697" t="s">
        <v>74</v>
      </c>
      <c r="R697" t="s">
        <v>74</v>
      </c>
      <c r="S697" t="s">
        <v>74</v>
      </c>
      <c r="T697" t="s">
        <v>7274</v>
      </c>
      <c r="U697" t="s">
        <v>7275</v>
      </c>
      <c r="V697" t="s">
        <v>7276</v>
      </c>
      <c r="W697" t="s">
        <v>7277</v>
      </c>
      <c r="X697" t="s">
        <v>782</v>
      </c>
      <c r="Y697" t="s">
        <v>7278</v>
      </c>
      <c r="Z697" t="s">
        <v>74</v>
      </c>
      <c r="AA697" t="s">
        <v>74</v>
      </c>
      <c r="AB697" t="s">
        <v>74</v>
      </c>
      <c r="AC697" t="s">
        <v>74</v>
      </c>
      <c r="AD697" t="s">
        <v>74</v>
      </c>
      <c r="AE697" t="s">
        <v>74</v>
      </c>
      <c r="AF697" t="s">
        <v>74</v>
      </c>
      <c r="AG697">
        <v>37</v>
      </c>
      <c r="AH697">
        <v>23</v>
      </c>
      <c r="AI697">
        <v>26</v>
      </c>
      <c r="AJ697">
        <v>2</v>
      </c>
      <c r="AK697">
        <v>10</v>
      </c>
      <c r="AL697" t="s">
        <v>715</v>
      </c>
      <c r="AM697" t="s">
        <v>716</v>
      </c>
      <c r="AN697" t="s">
        <v>717</v>
      </c>
      <c r="AO697" t="s">
        <v>7279</v>
      </c>
      <c r="AP697" t="s">
        <v>74</v>
      </c>
      <c r="AQ697" t="s">
        <v>74</v>
      </c>
      <c r="AR697" t="s">
        <v>7280</v>
      </c>
      <c r="AS697" t="s">
        <v>7281</v>
      </c>
      <c r="AT697" t="s">
        <v>7265</v>
      </c>
      <c r="AU697">
        <v>1990</v>
      </c>
      <c r="AV697">
        <v>74</v>
      </c>
      <c r="AW697">
        <v>4</v>
      </c>
      <c r="AX697" t="s">
        <v>74</v>
      </c>
      <c r="AY697" t="s">
        <v>74</v>
      </c>
      <c r="AZ697" t="s">
        <v>74</v>
      </c>
      <c r="BA697" t="s">
        <v>74</v>
      </c>
      <c r="BB697">
        <v>243</v>
      </c>
      <c r="BC697">
        <v>252</v>
      </c>
      <c r="BD697" t="s">
        <v>74</v>
      </c>
      <c r="BE697" t="s">
        <v>7282</v>
      </c>
      <c r="BF697" t="str">
        <f>HYPERLINK("http://dx.doi.org/10.1016/0378-1097(90)90676-H","http://dx.doi.org/10.1016/0378-1097(90)90676-H")</f>
        <v>http://dx.doi.org/10.1016/0378-1097(90)90676-H</v>
      </c>
      <c r="BG697" t="s">
        <v>74</v>
      </c>
      <c r="BH697" t="s">
        <v>74</v>
      </c>
      <c r="BI697">
        <v>10</v>
      </c>
      <c r="BJ697" t="s">
        <v>359</v>
      </c>
      <c r="BK697" t="s">
        <v>97</v>
      </c>
      <c r="BL697" t="s">
        <v>359</v>
      </c>
      <c r="BM697" t="s">
        <v>7283</v>
      </c>
      <c r="BN697" t="s">
        <v>74</v>
      </c>
      <c r="BO697" t="s">
        <v>147</v>
      </c>
      <c r="BP697" t="s">
        <v>74</v>
      </c>
      <c r="BQ697" t="s">
        <v>74</v>
      </c>
      <c r="BR697" t="s">
        <v>100</v>
      </c>
      <c r="BS697" t="s">
        <v>7284</v>
      </c>
      <c r="BT697" t="str">
        <f>HYPERLINK("https%3A%2F%2Fwww.webofscience.com%2Fwos%2Fwoscc%2Ffull-record%2FWOS:A1990EQ40100001","View Full Record in Web of Science")</f>
        <v>View Full Record in Web of Science</v>
      </c>
    </row>
    <row r="698" spans="1:72" x14ac:dyDescent="0.15">
      <c r="A698" t="s">
        <v>72</v>
      </c>
      <c r="B698" t="s">
        <v>7285</v>
      </c>
      <c r="C698" t="s">
        <v>74</v>
      </c>
      <c r="D698" t="s">
        <v>74</v>
      </c>
      <c r="E698" t="s">
        <v>74</v>
      </c>
      <c r="F698" t="s">
        <v>7285</v>
      </c>
      <c r="G698" t="s">
        <v>74</v>
      </c>
      <c r="H698" t="s">
        <v>74</v>
      </c>
      <c r="I698" t="s">
        <v>7286</v>
      </c>
      <c r="J698" t="s">
        <v>123</v>
      </c>
      <c r="K698" t="s">
        <v>74</v>
      </c>
      <c r="L698" t="s">
        <v>74</v>
      </c>
      <c r="M698" t="s">
        <v>77</v>
      </c>
      <c r="N698" t="s">
        <v>78</v>
      </c>
      <c r="O698" t="s">
        <v>74</v>
      </c>
      <c r="P698" t="s">
        <v>74</v>
      </c>
      <c r="Q698" t="s">
        <v>74</v>
      </c>
      <c r="R698" t="s">
        <v>74</v>
      </c>
      <c r="S698" t="s">
        <v>74</v>
      </c>
      <c r="T698" t="s">
        <v>74</v>
      </c>
      <c r="U698" t="s">
        <v>7287</v>
      </c>
      <c r="V698" t="s">
        <v>7288</v>
      </c>
      <c r="W698" t="s">
        <v>7289</v>
      </c>
      <c r="X698" t="s">
        <v>7290</v>
      </c>
      <c r="Y698" t="s">
        <v>74</v>
      </c>
      <c r="Z698" t="s">
        <v>74</v>
      </c>
      <c r="AA698" t="s">
        <v>74</v>
      </c>
      <c r="AB698" t="s">
        <v>74</v>
      </c>
      <c r="AC698" t="s">
        <v>74</v>
      </c>
      <c r="AD698" t="s">
        <v>74</v>
      </c>
      <c r="AE698" t="s">
        <v>74</v>
      </c>
      <c r="AF698" t="s">
        <v>74</v>
      </c>
      <c r="AG698">
        <v>43</v>
      </c>
      <c r="AH698">
        <v>230</v>
      </c>
      <c r="AI698">
        <v>236</v>
      </c>
      <c r="AJ698">
        <v>0</v>
      </c>
      <c r="AK698">
        <v>19</v>
      </c>
      <c r="AL698" t="s">
        <v>86</v>
      </c>
      <c r="AM698" t="s">
        <v>87</v>
      </c>
      <c r="AN698" t="s">
        <v>88</v>
      </c>
      <c r="AO698" t="s">
        <v>129</v>
      </c>
      <c r="AP698" t="s">
        <v>130</v>
      </c>
      <c r="AQ698" t="s">
        <v>74</v>
      </c>
      <c r="AR698" t="s">
        <v>131</v>
      </c>
      <c r="AS698" t="s">
        <v>132</v>
      </c>
      <c r="AT698" t="s">
        <v>7265</v>
      </c>
      <c r="AU698">
        <v>1990</v>
      </c>
      <c r="AV698">
        <v>95</v>
      </c>
      <c r="AW698" t="s">
        <v>7291</v>
      </c>
      <c r="AX698" t="s">
        <v>74</v>
      </c>
      <c r="AY698" t="s">
        <v>74</v>
      </c>
      <c r="AZ698" t="s">
        <v>74</v>
      </c>
      <c r="BA698" t="s">
        <v>74</v>
      </c>
      <c r="BB698">
        <v>22103</v>
      </c>
      <c r="BC698">
        <v>22120</v>
      </c>
      <c r="BD698" t="s">
        <v>74</v>
      </c>
      <c r="BE698" t="s">
        <v>7292</v>
      </c>
      <c r="BF698" t="str">
        <f>HYPERLINK("http://dx.doi.org/10.1029/JC095iC12p22103","http://dx.doi.org/10.1029/JC095iC12p22103")</f>
        <v>http://dx.doi.org/10.1029/JC095iC12p22103</v>
      </c>
      <c r="BG698" t="s">
        <v>74</v>
      </c>
      <c r="BH698" t="s">
        <v>74</v>
      </c>
      <c r="BI698">
        <v>18</v>
      </c>
      <c r="BJ698" t="s">
        <v>136</v>
      </c>
      <c r="BK698" t="s">
        <v>97</v>
      </c>
      <c r="BL698" t="s">
        <v>136</v>
      </c>
      <c r="BM698" t="s">
        <v>7293</v>
      </c>
      <c r="BN698" t="s">
        <v>74</v>
      </c>
      <c r="BO698" t="s">
        <v>74</v>
      </c>
      <c r="BP698" t="s">
        <v>74</v>
      </c>
      <c r="BQ698" t="s">
        <v>74</v>
      </c>
      <c r="BR698" t="s">
        <v>100</v>
      </c>
      <c r="BS698" t="s">
        <v>7294</v>
      </c>
      <c r="BT698" t="str">
        <f>HYPERLINK("https%3A%2F%2Fwww.webofscience.com%2Fwos%2Fwoscc%2Ffull-record%2FWOS:A1990EP45700002","View Full Record in Web of Science")</f>
        <v>View Full Record in Web of Science</v>
      </c>
    </row>
    <row r="699" spans="1:72" x14ac:dyDescent="0.15">
      <c r="A699" t="s">
        <v>72</v>
      </c>
      <c r="B699" t="s">
        <v>1471</v>
      </c>
      <c r="C699" t="s">
        <v>74</v>
      </c>
      <c r="D699" t="s">
        <v>74</v>
      </c>
      <c r="E699" t="s">
        <v>74</v>
      </c>
      <c r="F699" t="s">
        <v>1471</v>
      </c>
      <c r="G699" t="s">
        <v>74</v>
      </c>
      <c r="H699" t="s">
        <v>74</v>
      </c>
      <c r="I699" t="s">
        <v>7295</v>
      </c>
      <c r="J699" t="s">
        <v>104</v>
      </c>
      <c r="K699" t="s">
        <v>74</v>
      </c>
      <c r="L699" t="s">
        <v>74</v>
      </c>
      <c r="M699" t="s">
        <v>77</v>
      </c>
      <c r="N699" t="s">
        <v>177</v>
      </c>
      <c r="O699" t="s">
        <v>74</v>
      </c>
      <c r="P699" t="s">
        <v>74</v>
      </c>
      <c r="Q699" t="s">
        <v>74</v>
      </c>
      <c r="R699" t="s">
        <v>74</v>
      </c>
      <c r="S699" t="s">
        <v>74</v>
      </c>
      <c r="T699" t="s">
        <v>74</v>
      </c>
      <c r="U699" t="s">
        <v>74</v>
      </c>
      <c r="V699" t="s">
        <v>74</v>
      </c>
      <c r="W699" t="s">
        <v>74</v>
      </c>
      <c r="X699" t="s">
        <v>74</v>
      </c>
      <c r="Y699" t="s">
        <v>74</v>
      </c>
      <c r="Z699" t="s">
        <v>74</v>
      </c>
      <c r="AA699" t="s">
        <v>74</v>
      </c>
      <c r="AB699" t="s">
        <v>74</v>
      </c>
      <c r="AC699" t="s">
        <v>74</v>
      </c>
      <c r="AD699" t="s">
        <v>74</v>
      </c>
      <c r="AE699" t="s">
        <v>74</v>
      </c>
      <c r="AF699" t="s">
        <v>74</v>
      </c>
      <c r="AG699">
        <v>1</v>
      </c>
      <c r="AH699">
        <v>0</v>
      </c>
      <c r="AI699">
        <v>0</v>
      </c>
      <c r="AJ699">
        <v>0</v>
      </c>
      <c r="AK699">
        <v>0</v>
      </c>
      <c r="AL699" t="s">
        <v>1908</v>
      </c>
      <c r="AM699" t="s">
        <v>1909</v>
      </c>
      <c r="AN699" t="s">
        <v>1910</v>
      </c>
      <c r="AO699" t="s">
        <v>113</v>
      </c>
      <c r="AP699" t="s">
        <v>1911</v>
      </c>
      <c r="AQ699" t="s">
        <v>74</v>
      </c>
      <c r="AR699" t="s">
        <v>104</v>
      </c>
      <c r="AS699" t="s">
        <v>114</v>
      </c>
      <c r="AT699" t="s">
        <v>7296</v>
      </c>
      <c r="AU699">
        <v>1990</v>
      </c>
      <c r="AV699">
        <v>348</v>
      </c>
      <c r="AW699">
        <v>6302</v>
      </c>
      <c r="AX699" t="s">
        <v>74</v>
      </c>
      <c r="AY699" t="s">
        <v>74</v>
      </c>
      <c r="AZ699" t="s">
        <v>74</v>
      </c>
      <c r="BA699" t="s">
        <v>74</v>
      </c>
      <c r="BB699">
        <v>570</v>
      </c>
      <c r="BC699">
        <v>570</v>
      </c>
      <c r="BD699" t="s">
        <v>74</v>
      </c>
      <c r="BE699" t="s">
        <v>74</v>
      </c>
      <c r="BF699" t="s">
        <v>74</v>
      </c>
      <c r="BG699" t="s">
        <v>74</v>
      </c>
      <c r="BH699" t="s">
        <v>74</v>
      </c>
      <c r="BI699">
        <v>1</v>
      </c>
      <c r="BJ699" t="s">
        <v>117</v>
      </c>
      <c r="BK699" t="s">
        <v>97</v>
      </c>
      <c r="BL699" t="s">
        <v>118</v>
      </c>
      <c r="BM699" t="s">
        <v>7297</v>
      </c>
      <c r="BN699" t="s">
        <v>74</v>
      </c>
      <c r="BO699" t="s">
        <v>74</v>
      </c>
      <c r="BP699" t="s">
        <v>74</v>
      </c>
      <c r="BQ699" t="s">
        <v>74</v>
      </c>
      <c r="BR699" t="s">
        <v>100</v>
      </c>
      <c r="BS699" t="s">
        <v>7298</v>
      </c>
      <c r="BT699" t="str">
        <f>HYPERLINK("https%3A%2F%2Fwww.webofscience.com%2Fwos%2Fwoscc%2Ffull-record%2FWOS:A1990EM76000004","View Full Record in Web of Science")</f>
        <v>View Full Record in Web of Science</v>
      </c>
    </row>
    <row r="700" spans="1:72" x14ac:dyDescent="0.15">
      <c r="A700" t="s">
        <v>72</v>
      </c>
      <c r="B700" t="s">
        <v>7299</v>
      </c>
      <c r="C700" t="s">
        <v>74</v>
      </c>
      <c r="D700" t="s">
        <v>74</v>
      </c>
      <c r="E700" t="s">
        <v>74</v>
      </c>
      <c r="F700" t="s">
        <v>7299</v>
      </c>
      <c r="G700" t="s">
        <v>74</v>
      </c>
      <c r="H700" t="s">
        <v>74</v>
      </c>
      <c r="I700" t="s">
        <v>7300</v>
      </c>
      <c r="J700" t="s">
        <v>7301</v>
      </c>
      <c r="K700" t="s">
        <v>74</v>
      </c>
      <c r="L700" t="s">
        <v>74</v>
      </c>
      <c r="M700" t="s">
        <v>77</v>
      </c>
      <c r="N700" t="s">
        <v>78</v>
      </c>
      <c r="O700" t="s">
        <v>74</v>
      </c>
      <c r="P700" t="s">
        <v>74</v>
      </c>
      <c r="Q700" t="s">
        <v>74</v>
      </c>
      <c r="R700" t="s">
        <v>74</v>
      </c>
      <c r="S700" t="s">
        <v>74</v>
      </c>
      <c r="T700" t="s">
        <v>74</v>
      </c>
      <c r="U700" t="s">
        <v>7302</v>
      </c>
      <c r="V700" t="s">
        <v>7303</v>
      </c>
      <c r="W700" t="s">
        <v>7304</v>
      </c>
      <c r="X700" t="s">
        <v>490</v>
      </c>
      <c r="Y700" t="s">
        <v>74</v>
      </c>
      <c r="Z700" t="s">
        <v>74</v>
      </c>
      <c r="AA700" t="s">
        <v>7305</v>
      </c>
      <c r="AB700" t="s">
        <v>7306</v>
      </c>
      <c r="AC700" t="s">
        <v>74</v>
      </c>
      <c r="AD700" t="s">
        <v>74</v>
      </c>
      <c r="AE700" t="s">
        <v>74</v>
      </c>
      <c r="AF700" t="s">
        <v>74</v>
      </c>
      <c r="AG700">
        <v>35</v>
      </c>
      <c r="AH700">
        <v>36</v>
      </c>
      <c r="AI700">
        <v>40</v>
      </c>
      <c r="AJ700">
        <v>0</v>
      </c>
      <c r="AK700">
        <v>5</v>
      </c>
      <c r="AL700" t="s">
        <v>7307</v>
      </c>
      <c r="AM700" t="s">
        <v>7308</v>
      </c>
      <c r="AN700" t="s">
        <v>7309</v>
      </c>
      <c r="AO700" t="s">
        <v>7310</v>
      </c>
      <c r="AP700" t="s">
        <v>74</v>
      </c>
      <c r="AQ700" t="s">
        <v>74</v>
      </c>
      <c r="AR700" t="s">
        <v>7311</v>
      </c>
      <c r="AS700" t="s">
        <v>7312</v>
      </c>
      <c r="AT700" t="s">
        <v>7313</v>
      </c>
      <c r="AU700">
        <v>1990</v>
      </c>
      <c r="AV700">
        <v>55</v>
      </c>
      <c r="AW700">
        <v>1</v>
      </c>
      <c r="AX700" t="s">
        <v>74</v>
      </c>
      <c r="AY700" t="s">
        <v>74</v>
      </c>
      <c r="AZ700" t="s">
        <v>74</v>
      </c>
      <c r="BA700" t="s">
        <v>74</v>
      </c>
      <c r="BB700">
        <v>1</v>
      </c>
      <c r="BC700">
        <v>23</v>
      </c>
      <c r="BD700" t="s">
        <v>74</v>
      </c>
      <c r="BE700" t="s">
        <v>7314</v>
      </c>
      <c r="BF700" t="str">
        <f>HYPERLINK("http://dx.doi.org/10.1016/1010-6030(90)80014-O","http://dx.doi.org/10.1016/1010-6030(90)80014-O")</f>
        <v>http://dx.doi.org/10.1016/1010-6030(90)80014-O</v>
      </c>
      <c r="BG700" t="s">
        <v>74</v>
      </c>
      <c r="BH700" t="s">
        <v>74</v>
      </c>
      <c r="BI700">
        <v>23</v>
      </c>
      <c r="BJ700" t="s">
        <v>202</v>
      </c>
      <c r="BK700" t="s">
        <v>97</v>
      </c>
      <c r="BL700" t="s">
        <v>203</v>
      </c>
      <c r="BM700" t="s">
        <v>7315</v>
      </c>
      <c r="BN700" t="s">
        <v>74</v>
      </c>
      <c r="BO700" t="s">
        <v>74</v>
      </c>
      <c r="BP700" t="s">
        <v>74</v>
      </c>
      <c r="BQ700" t="s">
        <v>74</v>
      </c>
      <c r="BR700" t="s">
        <v>100</v>
      </c>
      <c r="BS700" t="s">
        <v>7316</v>
      </c>
      <c r="BT700" t="str">
        <f>HYPERLINK("https%3A%2F%2Fwww.webofscience.com%2Fwos%2Fwoscc%2Ffull-record%2FWOS:A1990EP17000001","View Full Record in Web of Science")</f>
        <v>View Full Record in Web of Science</v>
      </c>
    </row>
    <row r="701" spans="1:72" x14ac:dyDescent="0.15">
      <c r="A701" t="s">
        <v>72</v>
      </c>
      <c r="B701" t="s">
        <v>3884</v>
      </c>
      <c r="C701" t="s">
        <v>74</v>
      </c>
      <c r="D701" t="s">
        <v>74</v>
      </c>
      <c r="E701" t="s">
        <v>74</v>
      </c>
      <c r="F701" t="s">
        <v>3884</v>
      </c>
      <c r="G701" t="s">
        <v>74</v>
      </c>
      <c r="H701" t="s">
        <v>74</v>
      </c>
      <c r="I701" t="s">
        <v>7317</v>
      </c>
      <c r="J701" t="s">
        <v>7318</v>
      </c>
      <c r="K701" t="s">
        <v>74</v>
      </c>
      <c r="L701" t="s">
        <v>74</v>
      </c>
      <c r="M701" t="s">
        <v>77</v>
      </c>
      <c r="N701" t="s">
        <v>78</v>
      </c>
      <c r="O701" t="s">
        <v>74</v>
      </c>
      <c r="P701" t="s">
        <v>74</v>
      </c>
      <c r="Q701" t="s">
        <v>74</v>
      </c>
      <c r="R701" t="s">
        <v>74</v>
      </c>
      <c r="S701" t="s">
        <v>74</v>
      </c>
      <c r="T701" t="s">
        <v>74</v>
      </c>
      <c r="U701" t="s">
        <v>74</v>
      </c>
      <c r="V701" t="s">
        <v>74</v>
      </c>
      <c r="W701" t="s">
        <v>74</v>
      </c>
      <c r="X701" t="s">
        <v>74</v>
      </c>
      <c r="Y701" t="s">
        <v>7319</v>
      </c>
      <c r="Z701" t="s">
        <v>74</v>
      </c>
      <c r="AA701" t="s">
        <v>74</v>
      </c>
      <c r="AB701" t="s">
        <v>74</v>
      </c>
      <c r="AC701" t="s">
        <v>74</v>
      </c>
      <c r="AD701" t="s">
        <v>74</v>
      </c>
      <c r="AE701" t="s">
        <v>74</v>
      </c>
      <c r="AF701" t="s">
        <v>74</v>
      </c>
      <c r="AG701">
        <v>13</v>
      </c>
      <c r="AH701">
        <v>0</v>
      </c>
      <c r="AI701">
        <v>0</v>
      </c>
      <c r="AJ701">
        <v>0</v>
      </c>
      <c r="AK701">
        <v>0</v>
      </c>
      <c r="AL701" t="s">
        <v>7320</v>
      </c>
      <c r="AM701" t="s">
        <v>7321</v>
      </c>
      <c r="AN701" t="s">
        <v>7322</v>
      </c>
      <c r="AO701" t="s">
        <v>7323</v>
      </c>
      <c r="AP701" t="s">
        <v>74</v>
      </c>
      <c r="AQ701" t="s">
        <v>74</v>
      </c>
      <c r="AR701" t="s">
        <v>7324</v>
      </c>
      <c r="AS701" t="s">
        <v>7325</v>
      </c>
      <c r="AT701" t="s">
        <v>7326</v>
      </c>
      <c r="AU701">
        <v>1990</v>
      </c>
      <c r="AV701">
        <v>4</v>
      </c>
      <c r="AW701">
        <v>4</v>
      </c>
      <c r="AX701" t="s">
        <v>74</v>
      </c>
      <c r="AY701" t="s">
        <v>74</v>
      </c>
      <c r="AZ701" t="s">
        <v>74</v>
      </c>
      <c r="BA701" t="s">
        <v>74</v>
      </c>
      <c r="BB701">
        <v>327</v>
      </c>
      <c r="BC701">
        <v>342</v>
      </c>
      <c r="BD701" t="s">
        <v>74</v>
      </c>
      <c r="BE701" t="s">
        <v>74</v>
      </c>
      <c r="BF701" t="s">
        <v>74</v>
      </c>
      <c r="BG701" t="s">
        <v>74</v>
      </c>
      <c r="BH701" t="s">
        <v>74</v>
      </c>
      <c r="BI701">
        <v>16</v>
      </c>
      <c r="BJ701" t="s">
        <v>7327</v>
      </c>
      <c r="BK701" t="s">
        <v>660</v>
      </c>
      <c r="BL701" t="s">
        <v>3894</v>
      </c>
      <c r="BM701" t="s">
        <v>7328</v>
      </c>
      <c r="BN701" t="s">
        <v>74</v>
      </c>
      <c r="BO701" t="s">
        <v>74</v>
      </c>
      <c r="BP701" t="s">
        <v>74</v>
      </c>
      <c r="BQ701" t="s">
        <v>74</v>
      </c>
      <c r="BR701" t="s">
        <v>100</v>
      </c>
      <c r="BS701" t="s">
        <v>7329</v>
      </c>
      <c r="BT701" t="str">
        <f>HYPERLINK("https%3A%2F%2Fwww.webofscience.com%2Fwos%2Fwoscc%2Ffull-record%2FWOS:A1990EW42400003","View Full Record in Web of Science")</f>
        <v>View Full Record in Web of Science</v>
      </c>
    </row>
    <row r="702" spans="1:72" x14ac:dyDescent="0.15">
      <c r="A702" t="s">
        <v>72</v>
      </c>
      <c r="B702" t="s">
        <v>7330</v>
      </c>
      <c r="C702" t="s">
        <v>74</v>
      </c>
      <c r="D702" t="s">
        <v>74</v>
      </c>
      <c r="E702" t="s">
        <v>74</v>
      </c>
      <c r="F702" t="s">
        <v>7330</v>
      </c>
      <c r="G702" t="s">
        <v>74</v>
      </c>
      <c r="H702" t="s">
        <v>74</v>
      </c>
      <c r="I702" t="s">
        <v>7331</v>
      </c>
      <c r="J702" t="s">
        <v>247</v>
      </c>
      <c r="K702" t="s">
        <v>74</v>
      </c>
      <c r="L702" t="s">
        <v>74</v>
      </c>
      <c r="M702" t="s">
        <v>77</v>
      </c>
      <c r="N702" t="s">
        <v>177</v>
      </c>
      <c r="O702" t="s">
        <v>74</v>
      </c>
      <c r="P702" t="s">
        <v>74</v>
      </c>
      <c r="Q702" t="s">
        <v>74</v>
      </c>
      <c r="R702" t="s">
        <v>74</v>
      </c>
      <c r="S702" t="s">
        <v>74</v>
      </c>
      <c r="T702" t="s">
        <v>74</v>
      </c>
      <c r="U702" t="s">
        <v>74</v>
      </c>
      <c r="V702" t="s">
        <v>74</v>
      </c>
      <c r="W702" t="s">
        <v>74</v>
      </c>
      <c r="X702" t="s">
        <v>74</v>
      </c>
      <c r="Y702" t="s">
        <v>74</v>
      </c>
      <c r="Z702" t="s">
        <v>74</v>
      </c>
      <c r="AA702" t="s">
        <v>74</v>
      </c>
      <c r="AB702" t="s">
        <v>74</v>
      </c>
      <c r="AC702" t="s">
        <v>74</v>
      </c>
      <c r="AD702" t="s">
        <v>74</v>
      </c>
      <c r="AE702" t="s">
        <v>74</v>
      </c>
      <c r="AF702" t="s">
        <v>74</v>
      </c>
      <c r="AG702">
        <v>0</v>
      </c>
      <c r="AH702">
        <v>0</v>
      </c>
      <c r="AI702">
        <v>0</v>
      </c>
      <c r="AJ702">
        <v>0</v>
      </c>
      <c r="AK702">
        <v>0</v>
      </c>
      <c r="AL702" t="s">
        <v>248</v>
      </c>
      <c r="AM702" t="s">
        <v>249</v>
      </c>
      <c r="AN702" t="s">
        <v>250</v>
      </c>
      <c r="AO702" t="s">
        <v>251</v>
      </c>
      <c r="AP702" t="s">
        <v>74</v>
      </c>
      <c r="AQ702" t="s">
        <v>74</v>
      </c>
      <c r="AR702" t="s">
        <v>252</v>
      </c>
      <c r="AS702" t="s">
        <v>253</v>
      </c>
      <c r="AT702" t="s">
        <v>7326</v>
      </c>
      <c r="AU702">
        <v>1990</v>
      </c>
      <c r="AV702">
        <v>2</v>
      </c>
      <c r="AW702">
        <v>4</v>
      </c>
      <c r="AX702" t="s">
        <v>74</v>
      </c>
      <c r="AY702" t="s">
        <v>74</v>
      </c>
      <c r="AZ702" t="s">
        <v>74</v>
      </c>
      <c r="BA702" t="s">
        <v>74</v>
      </c>
      <c r="BB702">
        <v>285</v>
      </c>
      <c r="BC702">
        <v>285</v>
      </c>
      <c r="BD702" t="s">
        <v>74</v>
      </c>
      <c r="BE702" t="s">
        <v>7332</v>
      </c>
      <c r="BF702" t="str">
        <f>HYPERLINK("http://dx.doi.org/10.1017/S0954102090000402","http://dx.doi.org/10.1017/S0954102090000402")</f>
        <v>http://dx.doi.org/10.1017/S0954102090000402</v>
      </c>
      <c r="BG702" t="s">
        <v>74</v>
      </c>
      <c r="BH702" t="s">
        <v>74</v>
      </c>
      <c r="BI702">
        <v>1</v>
      </c>
      <c r="BJ702" t="s">
        <v>255</v>
      </c>
      <c r="BK702" t="s">
        <v>97</v>
      </c>
      <c r="BL702" t="s">
        <v>256</v>
      </c>
      <c r="BM702" t="s">
        <v>7333</v>
      </c>
      <c r="BN702" t="s">
        <v>74</v>
      </c>
      <c r="BO702" t="s">
        <v>147</v>
      </c>
      <c r="BP702" t="s">
        <v>74</v>
      </c>
      <c r="BQ702" t="s">
        <v>74</v>
      </c>
      <c r="BR702" t="s">
        <v>100</v>
      </c>
      <c r="BS702" t="s">
        <v>7334</v>
      </c>
      <c r="BT702" t="str">
        <f>HYPERLINK("https%3A%2F%2Fwww.webofscience.com%2Fwos%2Fwoscc%2Ffull-record%2FWOS:A1990EK80200001","View Full Record in Web of Science")</f>
        <v>View Full Record in Web of Science</v>
      </c>
    </row>
    <row r="703" spans="1:72" x14ac:dyDescent="0.15">
      <c r="A703" t="s">
        <v>72</v>
      </c>
      <c r="B703" t="s">
        <v>7335</v>
      </c>
      <c r="C703" t="s">
        <v>74</v>
      </c>
      <c r="D703" t="s">
        <v>74</v>
      </c>
      <c r="E703" t="s">
        <v>74</v>
      </c>
      <c r="F703" t="s">
        <v>7335</v>
      </c>
      <c r="G703" t="s">
        <v>74</v>
      </c>
      <c r="H703" t="s">
        <v>74</v>
      </c>
      <c r="I703" t="s">
        <v>7336</v>
      </c>
      <c r="J703" t="s">
        <v>247</v>
      </c>
      <c r="K703" t="s">
        <v>74</v>
      </c>
      <c r="L703" t="s">
        <v>74</v>
      </c>
      <c r="M703" t="s">
        <v>77</v>
      </c>
      <c r="N703" t="s">
        <v>261</v>
      </c>
      <c r="O703" t="s">
        <v>74</v>
      </c>
      <c r="P703" t="s">
        <v>74</v>
      </c>
      <c r="Q703" t="s">
        <v>74</v>
      </c>
      <c r="R703" t="s">
        <v>74</v>
      </c>
      <c r="S703" t="s">
        <v>74</v>
      </c>
      <c r="T703" t="s">
        <v>74</v>
      </c>
      <c r="U703" t="s">
        <v>74</v>
      </c>
      <c r="V703" t="s">
        <v>74</v>
      </c>
      <c r="W703" t="s">
        <v>74</v>
      </c>
      <c r="X703" t="s">
        <v>74</v>
      </c>
      <c r="Y703" t="s">
        <v>7337</v>
      </c>
      <c r="Z703" t="s">
        <v>74</v>
      </c>
      <c r="AA703" t="s">
        <v>74</v>
      </c>
      <c r="AB703" t="s">
        <v>1820</v>
      </c>
      <c r="AC703" t="s">
        <v>74</v>
      </c>
      <c r="AD703" t="s">
        <v>74</v>
      </c>
      <c r="AE703" t="s">
        <v>74</v>
      </c>
      <c r="AF703" t="s">
        <v>74</v>
      </c>
      <c r="AG703">
        <v>0</v>
      </c>
      <c r="AH703">
        <v>23</v>
      </c>
      <c r="AI703">
        <v>23</v>
      </c>
      <c r="AJ703">
        <v>0</v>
      </c>
      <c r="AK703">
        <v>2</v>
      </c>
      <c r="AL703" t="s">
        <v>431</v>
      </c>
      <c r="AM703" t="s">
        <v>215</v>
      </c>
      <c r="AN703" t="s">
        <v>3846</v>
      </c>
      <c r="AO703" t="s">
        <v>251</v>
      </c>
      <c r="AP703" t="s">
        <v>74</v>
      </c>
      <c r="AQ703" t="s">
        <v>74</v>
      </c>
      <c r="AR703" t="s">
        <v>252</v>
      </c>
      <c r="AS703" t="s">
        <v>253</v>
      </c>
      <c r="AT703" t="s">
        <v>7326</v>
      </c>
      <c r="AU703">
        <v>1990</v>
      </c>
      <c r="AV703">
        <v>2</v>
      </c>
      <c r="AW703">
        <v>4</v>
      </c>
      <c r="AX703" t="s">
        <v>74</v>
      </c>
      <c r="AY703" t="s">
        <v>74</v>
      </c>
      <c r="AZ703" t="s">
        <v>74</v>
      </c>
      <c r="BA703" t="s">
        <v>74</v>
      </c>
      <c r="BB703">
        <v>287</v>
      </c>
      <c r="BC703">
        <v>300</v>
      </c>
      <c r="BD703" t="s">
        <v>74</v>
      </c>
      <c r="BE703" t="s">
        <v>7338</v>
      </c>
      <c r="BF703" t="str">
        <f>HYPERLINK("http://dx.doi.org/10.1017/S0954102090000414","http://dx.doi.org/10.1017/S0954102090000414")</f>
        <v>http://dx.doi.org/10.1017/S0954102090000414</v>
      </c>
      <c r="BG703" t="s">
        <v>74</v>
      </c>
      <c r="BH703" t="s">
        <v>74</v>
      </c>
      <c r="BI703">
        <v>14</v>
      </c>
      <c r="BJ703" t="s">
        <v>255</v>
      </c>
      <c r="BK703" t="s">
        <v>97</v>
      </c>
      <c r="BL703" t="s">
        <v>256</v>
      </c>
      <c r="BM703" t="s">
        <v>7333</v>
      </c>
      <c r="BN703" t="s">
        <v>74</v>
      </c>
      <c r="BO703" t="s">
        <v>147</v>
      </c>
      <c r="BP703" t="s">
        <v>74</v>
      </c>
      <c r="BQ703" t="s">
        <v>74</v>
      </c>
      <c r="BR703" t="s">
        <v>100</v>
      </c>
      <c r="BS703" t="s">
        <v>7339</v>
      </c>
      <c r="BT703" t="str">
        <f>HYPERLINK("https%3A%2F%2Fwww.webofscience.com%2Fwos%2Fwoscc%2Ffull-record%2FWOS:A1990EK80200002","View Full Record in Web of Science")</f>
        <v>View Full Record in Web of Science</v>
      </c>
    </row>
    <row r="704" spans="1:72" x14ac:dyDescent="0.15">
      <c r="A704" t="s">
        <v>72</v>
      </c>
      <c r="B704" t="s">
        <v>7340</v>
      </c>
      <c r="C704" t="s">
        <v>74</v>
      </c>
      <c r="D704" t="s">
        <v>74</v>
      </c>
      <c r="E704" t="s">
        <v>74</v>
      </c>
      <c r="F704" t="s">
        <v>7340</v>
      </c>
      <c r="G704" t="s">
        <v>74</v>
      </c>
      <c r="H704" t="s">
        <v>74</v>
      </c>
      <c r="I704" t="s">
        <v>7341</v>
      </c>
      <c r="J704" t="s">
        <v>247</v>
      </c>
      <c r="K704" t="s">
        <v>74</v>
      </c>
      <c r="L704" t="s">
        <v>74</v>
      </c>
      <c r="M704" t="s">
        <v>77</v>
      </c>
      <c r="N704" t="s">
        <v>78</v>
      </c>
      <c r="O704" t="s">
        <v>74</v>
      </c>
      <c r="P704" t="s">
        <v>74</v>
      </c>
      <c r="Q704" t="s">
        <v>74</v>
      </c>
      <c r="R704" t="s">
        <v>74</v>
      </c>
      <c r="S704" t="s">
        <v>74</v>
      </c>
      <c r="T704" t="s">
        <v>74</v>
      </c>
      <c r="U704" t="s">
        <v>74</v>
      </c>
      <c r="V704" t="s">
        <v>74</v>
      </c>
      <c r="W704" t="s">
        <v>74</v>
      </c>
      <c r="X704" t="s">
        <v>74</v>
      </c>
      <c r="Y704" t="s">
        <v>7342</v>
      </c>
      <c r="Z704" t="s">
        <v>74</v>
      </c>
      <c r="AA704" t="s">
        <v>74</v>
      </c>
      <c r="AB704" t="s">
        <v>74</v>
      </c>
      <c r="AC704" t="s">
        <v>74</v>
      </c>
      <c r="AD704" t="s">
        <v>74</v>
      </c>
      <c r="AE704" t="s">
        <v>74</v>
      </c>
      <c r="AF704" t="s">
        <v>74</v>
      </c>
      <c r="AG704">
        <v>0</v>
      </c>
      <c r="AH704">
        <v>26</v>
      </c>
      <c r="AI704">
        <v>27</v>
      </c>
      <c r="AJ704">
        <v>0</v>
      </c>
      <c r="AK704">
        <v>4</v>
      </c>
      <c r="AL704" t="s">
        <v>248</v>
      </c>
      <c r="AM704" t="s">
        <v>249</v>
      </c>
      <c r="AN704" t="s">
        <v>250</v>
      </c>
      <c r="AO704" t="s">
        <v>251</v>
      </c>
      <c r="AP704" t="s">
        <v>74</v>
      </c>
      <c r="AQ704" t="s">
        <v>74</v>
      </c>
      <c r="AR704" t="s">
        <v>252</v>
      </c>
      <c r="AS704" t="s">
        <v>253</v>
      </c>
      <c r="AT704" t="s">
        <v>7326</v>
      </c>
      <c r="AU704">
        <v>1990</v>
      </c>
      <c r="AV704">
        <v>2</v>
      </c>
      <c r="AW704">
        <v>4</v>
      </c>
      <c r="AX704" t="s">
        <v>74</v>
      </c>
      <c r="AY704" t="s">
        <v>74</v>
      </c>
      <c r="AZ704" t="s">
        <v>74</v>
      </c>
      <c r="BA704" t="s">
        <v>74</v>
      </c>
      <c r="BB704">
        <v>301</v>
      </c>
      <c r="BC704">
        <v>308</v>
      </c>
      <c r="BD704" t="s">
        <v>74</v>
      </c>
      <c r="BE704" t="s">
        <v>7343</v>
      </c>
      <c r="BF704" t="str">
        <f>HYPERLINK("http://dx.doi.org/10.1017/S0954102090000426","http://dx.doi.org/10.1017/S0954102090000426")</f>
        <v>http://dx.doi.org/10.1017/S0954102090000426</v>
      </c>
      <c r="BG704" t="s">
        <v>74</v>
      </c>
      <c r="BH704" t="s">
        <v>74</v>
      </c>
      <c r="BI704">
        <v>8</v>
      </c>
      <c r="BJ704" t="s">
        <v>255</v>
      </c>
      <c r="BK704" t="s">
        <v>97</v>
      </c>
      <c r="BL704" t="s">
        <v>256</v>
      </c>
      <c r="BM704" t="s">
        <v>7333</v>
      </c>
      <c r="BN704" t="s">
        <v>74</v>
      </c>
      <c r="BO704" t="s">
        <v>74</v>
      </c>
      <c r="BP704" t="s">
        <v>74</v>
      </c>
      <c r="BQ704" t="s">
        <v>74</v>
      </c>
      <c r="BR704" t="s">
        <v>100</v>
      </c>
      <c r="BS704" t="s">
        <v>7344</v>
      </c>
      <c r="BT704" t="str">
        <f>HYPERLINK("https%3A%2F%2Fwww.webofscience.com%2Fwos%2Fwoscc%2Ffull-record%2FWOS:A1990EK80200003","View Full Record in Web of Science")</f>
        <v>View Full Record in Web of Science</v>
      </c>
    </row>
    <row r="705" spans="1:72" x14ac:dyDescent="0.15">
      <c r="A705" t="s">
        <v>72</v>
      </c>
      <c r="B705" t="s">
        <v>7345</v>
      </c>
      <c r="C705" t="s">
        <v>74</v>
      </c>
      <c r="D705" t="s">
        <v>74</v>
      </c>
      <c r="E705" t="s">
        <v>74</v>
      </c>
      <c r="F705" t="s">
        <v>7345</v>
      </c>
      <c r="G705" t="s">
        <v>74</v>
      </c>
      <c r="H705" t="s">
        <v>74</v>
      </c>
      <c r="I705" t="s">
        <v>7346</v>
      </c>
      <c r="J705" t="s">
        <v>247</v>
      </c>
      <c r="K705" t="s">
        <v>74</v>
      </c>
      <c r="L705" t="s">
        <v>74</v>
      </c>
      <c r="M705" t="s">
        <v>77</v>
      </c>
      <c r="N705" t="s">
        <v>78</v>
      </c>
      <c r="O705" t="s">
        <v>74</v>
      </c>
      <c r="P705" t="s">
        <v>74</v>
      </c>
      <c r="Q705" t="s">
        <v>74</v>
      </c>
      <c r="R705" t="s">
        <v>74</v>
      </c>
      <c r="S705" t="s">
        <v>74</v>
      </c>
      <c r="T705" t="s">
        <v>74</v>
      </c>
      <c r="U705" t="s">
        <v>74</v>
      </c>
      <c r="V705" t="s">
        <v>74</v>
      </c>
      <c r="W705" t="s">
        <v>74</v>
      </c>
      <c r="X705" t="s">
        <v>74</v>
      </c>
      <c r="Y705" t="s">
        <v>7347</v>
      </c>
      <c r="Z705" t="s">
        <v>74</v>
      </c>
      <c r="AA705" t="s">
        <v>7348</v>
      </c>
      <c r="AB705" t="s">
        <v>74</v>
      </c>
      <c r="AC705" t="s">
        <v>74</v>
      </c>
      <c r="AD705" t="s">
        <v>74</v>
      </c>
      <c r="AE705" t="s">
        <v>74</v>
      </c>
      <c r="AF705" t="s">
        <v>74</v>
      </c>
      <c r="AG705">
        <v>0</v>
      </c>
      <c r="AH705">
        <v>21</v>
      </c>
      <c r="AI705">
        <v>25</v>
      </c>
      <c r="AJ705">
        <v>0</v>
      </c>
      <c r="AK705">
        <v>3</v>
      </c>
      <c r="AL705" t="s">
        <v>248</v>
      </c>
      <c r="AM705" t="s">
        <v>249</v>
      </c>
      <c r="AN705" t="s">
        <v>250</v>
      </c>
      <c r="AO705" t="s">
        <v>251</v>
      </c>
      <c r="AP705" t="s">
        <v>74</v>
      </c>
      <c r="AQ705" t="s">
        <v>74</v>
      </c>
      <c r="AR705" t="s">
        <v>252</v>
      </c>
      <c r="AS705" t="s">
        <v>253</v>
      </c>
      <c r="AT705" t="s">
        <v>7326</v>
      </c>
      <c r="AU705">
        <v>1990</v>
      </c>
      <c r="AV705">
        <v>2</v>
      </c>
      <c r="AW705">
        <v>4</v>
      </c>
      <c r="AX705" t="s">
        <v>74</v>
      </c>
      <c r="AY705" t="s">
        <v>74</v>
      </c>
      <c r="AZ705" t="s">
        <v>74</v>
      </c>
      <c r="BA705" t="s">
        <v>74</v>
      </c>
      <c r="BB705">
        <v>309</v>
      </c>
      <c r="BC705">
        <v>312</v>
      </c>
      <c r="BD705" t="s">
        <v>74</v>
      </c>
      <c r="BE705" t="s">
        <v>7349</v>
      </c>
      <c r="BF705" t="str">
        <f>HYPERLINK("http://dx.doi.org/10.1017/S0954102090000438","http://dx.doi.org/10.1017/S0954102090000438")</f>
        <v>http://dx.doi.org/10.1017/S0954102090000438</v>
      </c>
      <c r="BG705" t="s">
        <v>74</v>
      </c>
      <c r="BH705" t="s">
        <v>74</v>
      </c>
      <c r="BI705">
        <v>4</v>
      </c>
      <c r="BJ705" t="s">
        <v>255</v>
      </c>
      <c r="BK705" t="s">
        <v>97</v>
      </c>
      <c r="BL705" t="s">
        <v>256</v>
      </c>
      <c r="BM705" t="s">
        <v>7333</v>
      </c>
      <c r="BN705" t="s">
        <v>74</v>
      </c>
      <c r="BO705" t="s">
        <v>74</v>
      </c>
      <c r="BP705" t="s">
        <v>74</v>
      </c>
      <c r="BQ705" t="s">
        <v>74</v>
      </c>
      <c r="BR705" t="s">
        <v>100</v>
      </c>
      <c r="BS705" t="s">
        <v>7350</v>
      </c>
      <c r="BT705" t="str">
        <f>HYPERLINK("https%3A%2F%2Fwww.webofscience.com%2Fwos%2Fwoscc%2Ffull-record%2FWOS:A1990EK80200004","View Full Record in Web of Science")</f>
        <v>View Full Record in Web of Science</v>
      </c>
    </row>
    <row r="706" spans="1:72" x14ac:dyDescent="0.15">
      <c r="A706" t="s">
        <v>72</v>
      </c>
      <c r="B706" t="s">
        <v>7351</v>
      </c>
      <c r="C706" t="s">
        <v>74</v>
      </c>
      <c r="D706" t="s">
        <v>74</v>
      </c>
      <c r="E706" t="s">
        <v>74</v>
      </c>
      <c r="F706" t="s">
        <v>7351</v>
      </c>
      <c r="G706" t="s">
        <v>74</v>
      </c>
      <c r="H706" t="s">
        <v>74</v>
      </c>
      <c r="I706" t="s">
        <v>7352</v>
      </c>
      <c r="J706" t="s">
        <v>247</v>
      </c>
      <c r="K706" t="s">
        <v>74</v>
      </c>
      <c r="L706" t="s">
        <v>74</v>
      </c>
      <c r="M706" t="s">
        <v>77</v>
      </c>
      <c r="N706" t="s">
        <v>78</v>
      </c>
      <c r="O706" t="s">
        <v>74</v>
      </c>
      <c r="P706" t="s">
        <v>74</v>
      </c>
      <c r="Q706" t="s">
        <v>74</v>
      </c>
      <c r="R706" t="s">
        <v>74</v>
      </c>
      <c r="S706" t="s">
        <v>74</v>
      </c>
      <c r="T706" t="s">
        <v>74</v>
      </c>
      <c r="U706" t="s">
        <v>74</v>
      </c>
      <c r="V706" t="s">
        <v>74</v>
      </c>
      <c r="W706" t="s">
        <v>74</v>
      </c>
      <c r="X706" t="s">
        <v>74</v>
      </c>
      <c r="Y706" t="s">
        <v>7353</v>
      </c>
      <c r="Z706" t="s">
        <v>74</v>
      </c>
      <c r="AA706" t="s">
        <v>74</v>
      </c>
      <c r="AB706" t="s">
        <v>74</v>
      </c>
      <c r="AC706" t="s">
        <v>74</v>
      </c>
      <c r="AD706" t="s">
        <v>74</v>
      </c>
      <c r="AE706" t="s">
        <v>74</v>
      </c>
      <c r="AF706" t="s">
        <v>74</v>
      </c>
      <c r="AG706">
        <v>0</v>
      </c>
      <c r="AH706">
        <v>11</v>
      </c>
      <c r="AI706">
        <v>11</v>
      </c>
      <c r="AJ706">
        <v>0</v>
      </c>
      <c r="AK706">
        <v>1</v>
      </c>
      <c r="AL706" t="s">
        <v>248</v>
      </c>
      <c r="AM706" t="s">
        <v>249</v>
      </c>
      <c r="AN706" t="s">
        <v>250</v>
      </c>
      <c r="AO706" t="s">
        <v>251</v>
      </c>
      <c r="AP706" t="s">
        <v>74</v>
      </c>
      <c r="AQ706" t="s">
        <v>74</v>
      </c>
      <c r="AR706" t="s">
        <v>252</v>
      </c>
      <c r="AS706" t="s">
        <v>253</v>
      </c>
      <c r="AT706" t="s">
        <v>7326</v>
      </c>
      <c r="AU706">
        <v>1990</v>
      </c>
      <c r="AV706">
        <v>2</v>
      </c>
      <c r="AW706">
        <v>4</v>
      </c>
      <c r="AX706" t="s">
        <v>74</v>
      </c>
      <c r="AY706" t="s">
        <v>74</v>
      </c>
      <c r="AZ706" t="s">
        <v>74</v>
      </c>
      <c r="BA706" t="s">
        <v>74</v>
      </c>
      <c r="BB706">
        <v>313</v>
      </c>
      <c r="BC706">
        <v>320</v>
      </c>
      <c r="BD706" t="s">
        <v>74</v>
      </c>
      <c r="BE706" t="s">
        <v>7354</v>
      </c>
      <c r="BF706" t="str">
        <f>HYPERLINK("http://dx.doi.org/10.1017/S095410209000044X","http://dx.doi.org/10.1017/S095410209000044X")</f>
        <v>http://dx.doi.org/10.1017/S095410209000044X</v>
      </c>
      <c r="BG706" t="s">
        <v>74</v>
      </c>
      <c r="BH706" t="s">
        <v>74</v>
      </c>
      <c r="BI706">
        <v>8</v>
      </c>
      <c r="BJ706" t="s">
        <v>255</v>
      </c>
      <c r="BK706" t="s">
        <v>97</v>
      </c>
      <c r="BL706" t="s">
        <v>256</v>
      </c>
      <c r="BM706" t="s">
        <v>7333</v>
      </c>
      <c r="BN706" t="s">
        <v>74</v>
      </c>
      <c r="BO706" t="s">
        <v>147</v>
      </c>
      <c r="BP706" t="s">
        <v>74</v>
      </c>
      <c r="BQ706" t="s">
        <v>74</v>
      </c>
      <c r="BR706" t="s">
        <v>100</v>
      </c>
      <c r="BS706" t="s">
        <v>7355</v>
      </c>
      <c r="BT706" t="str">
        <f>HYPERLINK("https%3A%2F%2Fwww.webofscience.com%2Fwos%2Fwoscc%2Ffull-record%2FWOS:A1990EK80200005","View Full Record in Web of Science")</f>
        <v>View Full Record in Web of Science</v>
      </c>
    </row>
    <row r="707" spans="1:72" x14ac:dyDescent="0.15">
      <c r="A707" t="s">
        <v>72</v>
      </c>
      <c r="B707" t="s">
        <v>7356</v>
      </c>
      <c r="C707" t="s">
        <v>74</v>
      </c>
      <c r="D707" t="s">
        <v>74</v>
      </c>
      <c r="E707" t="s">
        <v>74</v>
      </c>
      <c r="F707" t="s">
        <v>7356</v>
      </c>
      <c r="G707" t="s">
        <v>74</v>
      </c>
      <c r="H707" t="s">
        <v>74</v>
      </c>
      <c r="I707" t="s">
        <v>7357</v>
      </c>
      <c r="J707" t="s">
        <v>247</v>
      </c>
      <c r="K707" t="s">
        <v>74</v>
      </c>
      <c r="L707" t="s">
        <v>74</v>
      </c>
      <c r="M707" t="s">
        <v>77</v>
      </c>
      <c r="N707" t="s">
        <v>78</v>
      </c>
      <c r="O707" t="s">
        <v>74</v>
      </c>
      <c r="P707" t="s">
        <v>74</v>
      </c>
      <c r="Q707" t="s">
        <v>74</v>
      </c>
      <c r="R707" t="s">
        <v>74</v>
      </c>
      <c r="S707" t="s">
        <v>74</v>
      </c>
      <c r="T707" t="s">
        <v>74</v>
      </c>
      <c r="U707" t="s">
        <v>74</v>
      </c>
      <c r="V707" t="s">
        <v>74</v>
      </c>
      <c r="W707" t="s">
        <v>74</v>
      </c>
      <c r="X707" t="s">
        <v>74</v>
      </c>
      <c r="Y707" t="s">
        <v>7358</v>
      </c>
      <c r="Z707" t="s">
        <v>74</v>
      </c>
      <c r="AA707" t="s">
        <v>74</v>
      </c>
      <c r="AB707" t="s">
        <v>74</v>
      </c>
      <c r="AC707" t="s">
        <v>74</v>
      </c>
      <c r="AD707" t="s">
        <v>74</v>
      </c>
      <c r="AE707" t="s">
        <v>74</v>
      </c>
      <c r="AF707" t="s">
        <v>74</v>
      </c>
      <c r="AG707">
        <v>0</v>
      </c>
      <c r="AH707">
        <v>14</v>
      </c>
      <c r="AI707">
        <v>14</v>
      </c>
      <c r="AJ707">
        <v>0</v>
      </c>
      <c r="AK707">
        <v>0</v>
      </c>
      <c r="AL707" t="s">
        <v>248</v>
      </c>
      <c r="AM707" t="s">
        <v>249</v>
      </c>
      <c r="AN707" t="s">
        <v>250</v>
      </c>
      <c r="AO707" t="s">
        <v>251</v>
      </c>
      <c r="AP707" t="s">
        <v>74</v>
      </c>
      <c r="AQ707" t="s">
        <v>74</v>
      </c>
      <c r="AR707" t="s">
        <v>252</v>
      </c>
      <c r="AS707" t="s">
        <v>253</v>
      </c>
      <c r="AT707" t="s">
        <v>7326</v>
      </c>
      <c r="AU707">
        <v>1990</v>
      </c>
      <c r="AV707">
        <v>2</v>
      </c>
      <c r="AW707">
        <v>4</v>
      </c>
      <c r="AX707" t="s">
        <v>74</v>
      </c>
      <c r="AY707" t="s">
        <v>74</v>
      </c>
      <c r="AZ707" t="s">
        <v>74</v>
      </c>
      <c r="BA707" t="s">
        <v>74</v>
      </c>
      <c r="BB707">
        <v>321</v>
      </c>
      <c r="BC707">
        <v>330</v>
      </c>
      <c r="BD707" t="s">
        <v>74</v>
      </c>
      <c r="BE707" t="s">
        <v>7359</v>
      </c>
      <c r="BF707" t="str">
        <f>HYPERLINK("http://dx.doi.org/10.1017/S0954102090000451","http://dx.doi.org/10.1017/S0954102090000451")</f>
        <v>http://dx.doi.org/10.1017/S0954102090000451</v>
      </c>
      <c r="BG707" t="s">
        <v>74</v>
      </c>
      <c r="BH707" t="s">
        <v>74</v>
      </c>
      <c r="BI707">
        <v>10</v>
      </c>
      <c r="BJ707" t="s">
        <v>255</v>
      </c>
      <c r="BK707" t="s">
        <v>97</v>
      </c>
      <c r="BL707" t="s">
        <v>256</v>
      </c>
      <c r="BM707" t="s">
        <v>7333</v>
      </c>
      <c r="BN707" t="s">
        <v>74</v>
      </c>
      <c r="BO707" t="s">
        <v>74</v>
      </c>
      <c r="BP707" t="s">
        <v>74</v>
      </c>
      <c r="BQ707" t="s">
        <v>74</v>
      </c>
      <c r="BR707" t="s">
        <v>100</v>
      </c>
      <c r="BS707" t="s">
        <v>7360</v>
      </c>
      <c r="BT707" t="str">
        <f>HYPERLINK("https%3A%2F%2Fwww.webofscience.com%2Fwos%2Fwoscc%2Ffull-record%2FWOS:A1990EK80200006","View Full Record in Web of Science")</f>
        <v>View Full Record in Web of Science</v>
      </c>
    </row>
    <row r="708" spans="1:72" x14ac:dyDescent="0.15">
      <c r="A708" t="s">
        <v>72</v>
      </c>
      <c r="B708" t="s">
        <v>7361</v>
      </c>
      <c r="C708" t="s">
        <v>74</v>
      </c>
      <c r="D708" t="s">
        <v>74</v>
      </c>
      <c r="E708" t="s">
        <v>74</v>
      </c>
      <c r="F708" t="s">
        <v>7361</v>
      </c>
      <c r="G708" t="s">
        <v>74</v>
      </c>
      <c r="H708" t="s">
        <v>74</v>
      </c>
      <c r="I708" t="s">
        <v>7362</v>
      </c>
      <c r="J708" t="s">
        <v>247</v>
      </c>
      <c r="K708" t="s">
        <v>74</v>
      </c>
      <c r="L708" t="s">
        <v>74</v>
      </c>
      <c r="M708" t="s">
        <v>77</v>
      </c>
      <c r="N708" t="s">
        <v>78</v>
      </c>
      <c r="O708" t="s">
        <v>74</v>
      </c>
      <c r="P708" t="s">
        <v>74</v>
      </c>
      <c r="Q708" t="s">
        <v>74</v>
      </c>
      <c r="R708" t="s">
        <v>74</v>
      </c>
      <c r="S708" t="s">
        <v>74</v>
      </c>
      <c r="T708" t="s">
        <v>74</v>
      </c>
      <c r="U708" t="s">
        <v>74</v>
      </c>
      <c r="V708" t="s">
        <v>74</v>
      </c>
      <c r="W708" t="s">
        <v>74</v>
      </c>
      <c r="X708" t="s">
        <v>74</v>
      </c>
      <c r="Y708" t="s">
        <v>7363</v>
      </c>
      <c r="Z708" t="s">
        <v>74</v>
      </c>
      <c r="AA708" t="s">
        <v>7364</v>
      </c>
      <c r="AB708" t="s">
        <v>7365</v>
      </c>
      <c r="AC708" t="s">
        <v>74</v>
      </c>
      <c r="AD708" t="s">
        <v>74</v>
      </c>
      <c r="AE708" t="s">
        <v>74</v>
      </c>
      <c r="AF708" t="s">
        <v>74</v>
      </c>
      <c r="AG708">
        <v>0</v>
      </c>
      <c r="AH708">
        <v>25</v>
      </c>
      <c r="AI708">
        <v>25</v>
      </c>
      <c r="AJ708">
        <v>0</v>
      </c>
      <c r="AK708">
        <v>2</v>
      </c>
      <c r="AL708" t="s">
        <v>248</v>
      </c>
      <c r="AM708" t="s">
        <v>249</v>
      </c>
      <c r="AN708" t="s">
        <v>250</v>
      </c>
      <c r="AO708" t="s">
        <v>251</v>
      </c>
      <c r="AP708" t="s">
        <v>74</v>
      </c>
      <c r="AQ708" t="s">
        <v>74</v>
      </c>
      <c r="AR708" t="s">
        <v>252</v>
      </c>
      <c r="AS708" t="s">
        <v>253</v>
      </c>
      <c r="AT708" t="s">
        <v>7326</v>
      </c>
      <c r="AU708">
        <v>1990</v>
      </c>
      <c r="AV708">
        <v>2</v>
      </c>
      <c r="AW708">
        <v>4</v>
      </c>
      <c r="AX708" t="s">
        <v>74</v>
      </c>
      <c r="AY708" t="s">
        <v>74</v>
      </c>
      <c r="AZ708" t="s">
        <v>74</v>
      </c>
      <c r="BA708" t="s">
        <v>74</v>
      </c>
      <c r="BB708">
        <v>331</v>
      </c>
      <c r="BC708">
        <v>344</v>
      </c>
      <c r="BD708" t="s">
        <v>74</v>
      </c>
      <c r="BE708" t="s">
        <v>7366</v>
      </c>
      <c r="BF708" t="str">
        <f>HYPERLINK("http://dx.doi.org/10.1017/S0954102090000463","http://dx.doi.org/10.1017/S0954102090000463")</f>
        <v>http://dx.doi.org/10.1017/S0954102090000463</v>
      </c>
      <c r="BG708" t="s">
        <v>74</v>
      </c>
      <c r="BH708" t="s">
        <v>74</v>
      </c>
      <c r="BI708">
        <v>14</v>
      </c>
      <c r="BJ708" t="s">
        <v>255</v>
      </c>
      <c r="BK708" t="s">
        <v>97</v>
      </c>
      <c r="BL708" t="s">
        <v>256</v>
      </c>
      <c r="BM708" t="s">
        <v>7333</v>
      </c>
      <c r="BN708" t="s">
        <v>74</v>
      </c>
      <c r="BO708" t="s">
        <v>74</v>
      </c>
      <c r="BP708" t="s">
        <v>74</v>
      </c>
      <c r="BQ708" t="s">
        <v>74</v>
      </c>
      <c r="BR708" t="s">
        <v>100</v>
      </c>
      <c r="BS708" t="s">
        <v>7367</v>
      </c>
      <c r="BT708" t="str">
        <f>HYPERLINK("https%3A%2F%2Fwww.webofscience.com%2Fwos%2Fwoscc%2Ffull-record%2FWOS:A1990EK80200007","View Full Record in Web of Science")</f>
        <v>View Full Record in Web of Science</v>
      </c>
    </row>
    <row r="709" spans="1:72" x14ac:dyDescent="0.15">
      <c r="A709" t="s">
        <v>72</v>
      </c>
      <c r="B709" t="s">
        <v>7368</v>
      </c>
      <c r="C709" t="s">
        <v>74</v>
      </c>
      <c r="D709" t="s">
        <v>74</v>
      </c>
      <c r="E709" t="s">
        <v>74</v>
      </c>
      <c r="F709" t="s">
        <v>7368</v>
      </c>
      <c r="G709" t="s">
        <v>74</v>
      </c>
      <c r="H709" t="s">
        <v>74</v>
      </c>
      <c r="I709" t="s">
        <v>7369</v>
      </c>
      <c r="J709" t="s">
        <v>247</v>
      </c>
      <c r="K709" t="s">
        <v>74</v>
      </c>
      <c r="L709" t="s">
        <v>74</v>
      </c>
      <c r="M709" t="s">
        <v>77</v>
      </c>
      <c r="N709" t="s">
        <v>78</v>
      </c>
      <c r="O709" t="s">
        <v>74</v>
      </c>
      <c r="P709" t="s">
        <v>74</v>
      </c>
      <c r="Q709" t="s">
        <v>74</v>
      </c>
      <c r="R709" t="s">
        <v>74</v>
      </c>
      <c r="S709" t="s">
        <v>74</v>
      </c>
      <c r="T709" t="s">
        <v>74</v>
      </c>
      <c r="U709" t="s">
        <v>74</v>
      </c>
      <c r="V709" t="s">
        <v>74</v>
      </c>
      <c r="W709" t="s">
        <v>74</v>
      </c>
      <c r="X709" t="s">
        <v>74</v>
      </c>
      <c r="Y709" t="s">
        <v>7370</v>
      </c>
      <c r="Z709" t="s">
        <v>74</v>
      </c>
      <c r="AA709" t="s">
        <v>7371</v>
      </c>
      <c r="AB709" t="s">
        <v>7372</v>
      </c>
      <c r="AC709" t="s">
        <v>74</v>
      </c>
      <c r="AD709" t="s">
        <v>74</v>
      </c>
      <c r="AE709" t="s">
        <v>74</v>
      </c>
      <c r="AF709" t="s">
        <v>74</v>
      </c>
      <c r="AG709">
        <v>0</v>
      </c>
      <c r="AH709">
        <v>45</v>
      </c>
      <c r="AI709">
        <v>47</v>
      </c>
      <c r="AJ709">
        <v>0</v>
      </c>
      <c r="AK709">
        <v>2</v>
      </c>
      <c r="AL709" t="s">
        <v>248</v>
      </c>
      <c r="AM709" t="s">
        <v>249</v>
      </c>
      <c r="AN709" t="s">
        <v>250</v>
      </c>
      <c r="AO709" t="s">
        <v>251</v>
      </c>
      <c r="AP709" t="s">
        <v>74</v>
      </c>
      <c r="AQ709" t="s">
        <v>74</v>
      </c>
      <c r="AR709" t="s">
        <v>252</v>
      </c>
      <c r="AS709" t="s">
        <v>253</v>
      </c>
      <c r="AT709" t="s">
        <v>7326</v>
      </c>
      <c r="AU709">
        <v>1990</v>
      </c>
      <c r="AV709">
        <v>2</v>
      </c>
      <c r="AW709">
        <v>4</v>
      </c>
      <c r="AX709" t="s">
        <v>74</v>
      </c>
      <c r="AY709" t="s">
        <v>74</v>
      </c>
      <c r="AZ709" t="s">
        <v>74</v>
      </c>
      <c r="BA709" t="s">
        <v>74</v>
      </c>
      <c r="BB709">
        <v>345</v>
      </c>
      <c r="BC709">
        <v>352</v>
      </c>
      <c r="BD709" t="s">
        <v>74</v>
      </c>
      <c r="BE709" t="s">
        <v>7373</v>
      </c>
      <c r="BF709" t="str">
        <f>HYPERLINK("http://dx.doi.org/10.1017/S0954102090000475","http://dx.doi.org/10.1017/S0954102090000475")</f>
        <v>http://dx.doi.org/10.1017/S0954102090000475</v>
      </c>
      <c r="BG709" t="s">
        <v>74</v>
      </c>
      <c r="BH709" t="s">
        <v>74</v>
      </c>
      <c r="BI709">
        <v>8</v>
      </c>
      <c r="BJ709" t="s">
        <v>255</v>
      </c>
      <c r="BK709" t="s">
        <v>97</v>
      </c>
      <c r="BL709" t="s">
        <v>256</v>
      </c>
      <c r="BM709" t="s">
        <v>7333</v>
      </c>
      <c r="BN709" t="s">
        <v>74</v>
      </c>
      <c r="BO709" t="s">
        <v>74</v>
      </c>
      <c r="BP709" t="s">
        <v>74</v>
      </c>
      <c r="BQ709" t="s">
        <v>74</v>
      </c>
      <c r="BR709" t="s">
        <v>100</v>
      </c>
      <c r="BS709" t="s">
        <v>7374</v>
      </c>
      <c r="BT709" t="str">
        <f>HYPERLINK("https%3A%2F%2Fwww.webofscience.com%2Fwos%2Fwoscc%2Ffull-record%2FWOS:A1990EK80200008","View Full Record in Web of Science")</f>
        <v>View Full Record in Web of Science</v>
      </c>
    </row>
    <row r="710" spans="1:72" x14ac:dyDescent="0.15">
      <c r="A710" t="s">
        <v>72</v>
      </c>
      <c r="B710" t="s">
        <v>7375</v>
      </c>
      <c r="C710" t="s">
        <v>74</v>
      </c>
      <c r="D710" t="s">
        <v>74</v>
      </c>
      <c r="E710" t="s">
        <v>74</v>
      </c>
      <c r="F710" t="s">
        <v>7375</v>
      </c>
      <c r="G710" t="s">
        <v>74</v>
      </c>
      <c r="H710" t="s">
        <v>74</v>
      </c>
      <c r="I710" t="s">
        <v>7376</v>
      </c>
      <c r="J710" t="s">
        <v>247</v>
      </c>
      <c r="K710" t="s">
        <v>74</v>
      </c>
      <c r="L710" t="s">
        <v>74</v>
      </c>
      <c r="M710" t="s">
        <v>77</v>
      </c>
      <c r="N710" t="s">
        <v>334</v>
      </c>
      <c r="O710" t="s">
        <v>74</v>
      </c>
      <c r="P710" t="s">
        <v>74</v>
      </c>
      <c r="Q710" t="s">
        <v>74</v>
      </c>
      <c r="R710" t="s">
        <v>74</v>
      </c>
      <c r="S710" t="s">
        <v>74</v>
      </c>
      <c r="T710" t="s">
        <v>74</v>
      </c>
      <c r="U710" t="s">
        <v>74</v>
      </c>
      <c r="V710" t="s">
        <v>74</v>
      </c>
      <c r="W710" t="s">
        <v>74</v>
      </c>
      <c r="X710" t="s">
        <v>74</v>
      </c>
      <c r="Y710" t="s">
        <v>7377</v>
      </c>
      <c r="Z710" t="s">
        <v>74</v>
      </c>
      <c r="AA710" t="s">
        <v>7378</v>
      </c>
      <c r="AB710" t="s">
        <v>74</v>
      </c>
      <c r="AC710" t="s">
        <v>74</v>
      </c>
      <c r="AD710" t="s">
        <v>74</v>
      </c>
      <c r="AE710" t="s">
        <v>74</v>
      </c>
      <c r="AF710" t="s">
        <v>74</v>
      </c>
      <c r="AG710">
        <v>0</v>
      </c>
      <c r="AH710">
        <v>4</v>
      </c>
      <c r="AI710">
        <v>4</v>
      </c>
      <c r="AJ710">
        <v>0</v>
      </c>
      <c r="AK710">
        <v>1</v>
      </c>
      <c r="AL710" t="s">
        <v>248</v>
      </c>
      <c r="AM710" t="s">
        <v>249</v>
      </c>
      <c r="AN710" t="s">
        <v>250</v>
      </c>
      <c r="AO710" t="s">
        <v>251</v>
      </c>
      <c r="AP710" t="s">
        <v>74</v>
      </c>
      <c r="AQ710" t="s">
        <v>74</v>
      </c>
      <c r="AR710" t="s">
        <v>252</v>
      </c>
      <c r="AS710" t="s">
        <v>253</v>
      </c>
      <c r="AT710" t="s">
        <v>7326</v>
      </c>
      <c r="AU710">
        <v>1990</v>
      </c>
      <c r="AV710">
        <v>2</v>
      </c>
      <c r="AW710">
        <v>4</v>
      </c>
      <c r="AX710" t="s">
        <v>74</v>
      </c>
      <c r="AY710" t="s">
        <v>74</v>
      </c>
      <c r="AZ710" t="s">
        <v>74</v>
      </c>
      <c r="BA710" t="s">
        <v>74</v>
      </c>
      <c r="BB710">
        <v>353</v>
      </c>
      <c r="BC710">
        <v>354</v>
      </c>
      <c r="BD710" t="s">
        <v>74</v>
      </c>
      <c r="BE710" t="s">
        <v>7379</v>
      </c>
      <c r="BF710" t="str">
        <f>HYPERLINK("http://dx.doi.org/10.1017/S0954102090000487","http://dx.doi.org/10.1017/S0954102090000487")</f>
        <v>http://dx.doi.org/10.1017/S0954102090000487</v>
      </c>
      <c r="BG710" t="s">
        <v>74</v>
      </c>
      <c r="BH710" t="s">
        <v>74</v>
      </c>
      <c r="BI710">
        <v>2</v>
      </c>
      <c r="BJ710" t="s">
        <v>255</v>
      </c>
      <c r="BK710" t="s">
        <v>97</v>
      </c>
      <c r="BL710" t="s">
        <v>256</v>
      </c>
      <c r="BM710" t="s">
        <v>7333</v>
      </c>
      <c r="BN710" t="s">
        <v>74</v>
      </c>
      <c r="BO710" t="s">
        <v>74</v>
      </c>
      <c r="BP710" t="s">
        <v>74</v>
      </c>
      <c r="BQ710" t="s">
        <v>74</v>
      </c>
      <c r="BR710" t="s">
        <v>100</v>
      </c>
      <c r="BS710" t="s">
        <v>7380</v>
      </c>
      <c r="BT710" t="str">
        <f>HYPERLINK("https%3A%2F%2Fwww.webofscience.com%2Fwos%2Fwoscc%2Ffull-record%2FWOS:A1990EK80200009","View Full Record in Web of Science")</f>
        <v>View Full Record in Web of Science</v>
      </c>
    </row>
    <row r="711" spans="1:72" x14ac:dyDescent="0.15">
      <c r="A711" t="s">
        <v>72</v>
      </c>
      <c r="B711" t="s">
        <v>7381</v>
      </c>
      <c r="C711" t="s">
        <v>74</v>
      </c>
      <c r="D711" t="s">
        <v>74</v>
      </c>
      <c r="E711" t="s">
        <v>74</v>
      </c>
      <c r="F711" t="s">
        <v>7381</v>
      </c>
      <c r="G711" t="s">
        <v>74</v>
      </c>
      <c r="H711" t="s">
        <v>74</v>
      </c>
      <c r="I711" t="s">
        <v>7382</v>
      </c>
      <c r="J711" t="s">
        <v>247</v>
      </c>
      <c r="K711" t="s">
        <v>74</v>
      </c>
      <c r="L711" t="s">
        <v>74</v>
      </c>
      <c r="M711" t="s">
        <v>77</v>
      </c>
      <c r="N711" t="s">
        <v>78</v>
      </c>
      <c r="O711" t="s">
        <v>74</v>
      </c>
      <c r="P711" t="s">
        <v>74</v>
      </c>
      <c r="Q711" t="s">
        <v>74</v>
      </c>
      <c r="R711" t="s">
        <v>74</v>
      </c>
      <c r="S711" t="s">
        <v>74</v>
      </c>
      <c r="T711" t="s">
        <v>74</v>
      </c>
      <c r="U711" t="s">
        <v>74</v>
      </c>
      <c r="V711" t="s">
        <v>74</v>
      </c>
      <c r="W711" t="s">
        <v>7383</v>
      </c>
      <c r="X711" t="s">
        <v>7384</v>
      </c>
      <c r="Y711" t="s">
        <v>7385</v>
      </c>
      <c r="Z711" t="s">
        <v>74</v>
      </c>
      <c r="AA711" t="s">
        <v>74</v>
      </c>
      <c r="AB711" t="s">
        <v>7386</v>
      </c>
      <c r="AC711" t="s">
        <v>74</v>
      </c>
      <c r="AD711" t="s">
        <v>74</v>
      </c>
      <c r="AE711" t="s">
        <v>74</v>
      </c>
      <c r="AF711" t="s">
        <v>74</v>
      </c>
      <c r="AG711">
        <v>0</v>
      </c>
      <c r="AH711">
        <v>3</v>
      </c>
      <c r="AI711">
        <v>3</v>
      </c>
      <c r="AJ711">
        <v>0</v>
      </c>
      <c r="AK711">
        <v>1</v>
      </c>
      <c r="AL711" t="s">
        <v>431</v>
      </c>
      <c r="AM711" t="s">
        <v>215</v>
      </c>
      <c r="AN711" t="s">
        <v>3846</v>
      </c>
      <c r="AO711" t="s">
        <v>251</v>
      </c>
      <c r="AP711" t="s">
        <v>7387</v>
      </c>
      <c r="AQ711" t="s">
        <v>74</v>
      </c>
      <c r="AR711" t="s">
        <v>252</v>
      </c>
      <c r="AS711" t="s">
        <v>253</v>
      </c>
      <c r="AT711" t="s">
        <v>7326</v>
      </c>
      <c r="AU711">
        <v>1990</v>
      </c>
      <c r="AV711">
        <v>2</v>
      </c>
      <c r="AW711">
        <v>4</v>
      </c>
      <c r="AX711" t="s">
        <v>74</v>
      </c>
      <c r="AY711" t="s">
        <v>74</v>
      </c>
      <c r="AZ711" t="s">
        <v>74</v>
      </c>
      <c r="BA711" t="s">
        <v>74</v>
      </c>
      <c r="BB711">
        <v>355</v>
      </c>
      <c r="BC711">
        <v>361</v>
      </c>
      <c r="BD711" t="s">
        <v>74</v>
      </c>
      <c r="BE711" t="s">
        <v>7388</v>
      </c>
      <c r="BF711" t="str">
        <f>HYPERLINK("http://dx.doi.org/10.1017/S0954102090000499","http://dx.doi.org/10.1017/S0954102090000499")</f>
        <v>http://dx.doi.org/10.1017/S0954102090000499</v>
      </c>
      <c r="BG711" t="s">
        <v>74</v>
      </c>
      <c r="BH711" t="s">
        <v>74</v>
      </c>
      <c r="BI711">
        <v>7</v>
      </c>
      <c r="BJ711" t="s">
        <v>255</v>
      </c>
      <c r="BK711" t="s">
        <v>97</v>
      </c>
      <c r="BL711" t="s">
        <v>256</v>
      </c>
      <c r="BM711" t="s">
        <v>7333</v>
      </c>
      <c r="BN711" t="s">
        <v>74</v>
      </c>
      <c r="BO711" t="s">
        <v>74</v>
      </c>
      <c r="BP711" t="s">
        <v>74</v>
      </c>
      <c r="BQ711" t="s">
        <v>74</v>
      </c>
      <c r="BR711" t="s">
        <v>100</v>
      </c>
      <c r="BS711" t="s">
        <v>7389</v>
      </c>
      <c r="BT711" t="str">
        <f>HYPERLINK("https%3A%2F%2Fwww.webofscience.com%2Fwos%2Fwoscc%2Ffull-record%2FWOS:A1990EK80200010","View Full Record in Web of Science")</f>
        <v>View Full Record in Web of Science</v>
      </c>
    </row>
    <row r="712" spans="1:72" x14ac:dyDescent="0.15">
      <c r="A712" t="s">
        <v>72</v>
      </c>
      <c r="B712" t="s">
        <v>5711</v>
      </c>
      <c r="C712" t="s">
        <v>74</v>
      </c>
      <c r="D712" t="s">
        <v>74</v>
      </c>
      <c r="E712" t="s">
        <v>74</v>
      </c>
      <c r="F712" t="s">
        <v>5711</v>
      </c>
      <c r="G712" t="s">
        <v>74</v>
      </c>
      <c r="H712" t="s">
        <v>74</v>
      </c>
      <c r="I712" t="s">
        <v>7390</v>
      </c>
      <c r="J712" t="s">
        <v>247</v>
      </c>
      <c r="K712" t="s">
        <v>74</v>
      </c>
      <c r="L712" t="s">
        <v>74</v>
      </c>
      <c r="M712" t="s">
        <v>77</v>
      </c>
      <c r="N712" t="s">
        <v>177</v>
      </c>
      <c r="O712" t="s">
        <v>74</v>
      </c>
      <c r="P712" t="s">
        <v>74</v>
      </c>
      <c r="Q712" t="s">
        <v>74</v>
      </c>
      <c r="R712" t="s">
        <v>74</v>
      </c>
      <c r="S712" t="s">
        <v>74</v>
      </c>
      <c r="T712" t="s">
        <v>74</v>
      </c>
      <c r="U712" t="s">
        <v>74</v>
      </c>
      <c r="V712" t="s">
        <v>74</v>
      </c>
      <c r="W712" t="s">
        <v>74</v>
      </c>
      <c r="X712" t="s">
        <v>74</v>
      </c>
      <c r="Y712" t="s">
        <v>74</v>
      </c>
      <c r="Z712" t="s">
        <v>74</v>
      </c>
      <c r="AA712" t="s">
        <v>74</v>
      </c>
      <c r="AB712" t="s">
        <v>74</v>
      </c>
      <c r="AC712" t="s">
        <v>74</v>
      </c>
      <c r="AD712" t="s">
        <v>74</v>
      </c>
      <c r="AE712" t="s">
        <v>74</v>
      </c>
      <c r="AF712" t="s">
        <v>74</v>
      </c>
      <c r="AG712">
        <v>0</v>
      </c>
      <c r="AH712">
        <v>0</v>
      </c>
      <c r="AI712">
        <v>0</v>
      </c>
      <c r="AJ712">
        <v>0</v>
      </c>
      <c r="AK712">
        <v>0</v>
      </c>
      <c r="AL712" t="s">
        <v>248</v>
      </c>
      <c r="AM712" t="s">
        <v>249</v>
      </c>
      <c r="AN712" t="s">
        <v>250</v>
      </c>
      <c r="AO712" t="s">
        <v>251</v>
      </c>
      <c r="AP712" t="s">
        <v>74</v>
      </c>
      <c r="AQ712" t="s">
        <v>74</v>
      </c>
      <c r="AR712" t="s">
        <v>252</v>
      </c>
      <c r="AS712" t="s">
        <v>253</v>
      </c>
      <c r="AT712" t="s">
        <v>7326</v>
      </c>
      <c r="AU712">
        <v>1990</v>
      </c>
      <c r="AV712">
        <v>2</v>
      </c>
      <c r="AW712">
        <v>4</v>
      </c>
      <c r="AX712" t="s">
        <v>74</v>
      </c>
      <c r="AY712" t="s">
        <v>74</v>
      </c>
      <c r="AZ712" t="s">
        <v>74</v>
      </c>
      <c r="BA712" t="s">
        <v>74</v>
      </c>
      <c r="BB712">
        <v>367</v>
      </c>
      <c r="BC712">
        <v>367</v>
      </c>
      <c r="BD712" t="s">
        <v>74</v>
      </c>
      <c r="BE712" t="s">
        <v>7391</v>
      </c>
      <c r="BF712" t="str">
        <f>HYPERLINK("http://dx.doi.org/10.1017/S0954102090210517","http://dx.doi.org/10.1017/S0954102090210517")</f>
        <v>http://dx.doi.org/10.1017/S0954102090210517</v>
      </c>
      <c r="BG712" t="s">
        <v>74</v>
      </c>
      <c r="BH712" t="s">
        <v>74</v>
      </c>
      <c r="BI712">
        <v>1</v>
      </c>
      <c r="BJ712" t="s">
        <v>255</v>
      </c>
      <c r="BK712" t="s">
        <v>97</v>
      </c>
      <c r="BL712" t="s">
        <v>256</v>
      </c>
      <c r="BM712" t="s">
        <v>7333</v>
      </c>
      <c r="BN712" t="s">
        <v>74</v>
      </c>
      <c r="BO712" t="s">
        <v>74</v>
      </c>
      <c r="BP712" t="s">
        <v>74</v>
      </c>
      <c r="BQ712" t="s">
        <v>74</v>
      </c>
      <c r="BR712" t="s">
        <v>100</v>
      </c>
      <c r="BS712" t="s">
        <v>7392</v>
      </c>
      <c r="BT712" t="str">
        <f>HYPERLINK("https%3A%2F%2Fwww.webofscience.com%2Fwos%2Fwoscc%2Ffull-record%2FWOS:A1990EK80200011","View Full Record in Web of Science")</f>
        <v>View Full Record in Web of Science</v>
      </c>
    </row>
    <row r="713" spans="1:72" x14ac:dyDescent="0.15">
      <c r="A713" t="s">
        <v>72</v>
      </c>
      <c r="B713" t="s">
        <v>7393</v>
      </c>
      <c r="C713" t="s">
        <v>74</v>
      </c>
      <c r="D713" t="s">
        <v>74</v>
      </c>
      <c r="E713" t="s">
        <v>74</v>
      </c>
      <c r="F713" t="s">
        <v>7393</v>
      </c>
      <c r="G713" t="s">
        <v>74</v>
      </c>
      <c r="H713" t="s">
        <v>74</v>
      </c>
      <c r="I713" t="s">
        <v>7394</v>
      </c>
      <c r="J713" t="s">
        <v>247</v>
      </c>
      <c r="K713" t="s">
        <v>74</v>
      </c>
      <c r="L713" t="s">
        <v>74</v>
      </c>
      <c r="M713" t="s">
        <v>77</v>
      </c>
      <c r="N713" t="s">
        <v>177</v>
      </c>
      <c r="O713" t="s">
        <v>74</v>
      </c>
      <c r="P713" t="s">
        <v>74</v>
      </c>
      <c r="Q713" t="s">
        <v>74</v>
      </c>
      <c r="R713" t="s">
        <v>74</v>
      </c>
      <c r="S713" t="s">
        <v>74</v>
      </c>
      <c r="T713" t="s">
        <v>74</v>
      </c>
      <c r="U713" t="s">
        <v>74</v>
      </c>
      <c r="V713" t="s">
        <v>74</v>
      </c>
      <c r="W713" t="s">
        <v>74</v>
      </c>
      <c r="X713" t="s">
        <v>74</v>
      </c>
      <c r="Y713" t="s">
        <v>74</v>
      </c>
      <c r="Z713" t="s">
        <v>74</v>
      </c>
      <c r="AA713" t="s">
        <v>74</v>
      </c>
      <c r="AB713" t="s">
        <v>74</v>
      </c>
      <c r="AC713" t="s">
        <v>74</v>
      </c>
      <c r="AD713" t="s">
        <v>74</v>
      </c>
      <c r="AE713" t="s">
        <v>74</v>
      </c>
      <c r="AF713" t="s">
        <v>74</v>
      </c>
      <c r="AG713">
        <v>0</v>
      </c>
      <c r="AH713">
        <v>0</v>
      </c>
      <c r="AI713">
        <v>0</v>
      </c>
      <c r="AJ713">
        <v>0</v>
      </c>
      <c r="AK713">
        <v>1</v>
      </c>
      <c r="AL713" t="s">
        <v>248</v>
      </c>
      <c r="AM713" t="s">
        <v>249</v>
      </c>
      <c r="AN713" t="s">
        <v>250</v>
      </c>
      <c r="AO713" t="s">
        <v>251</v>
      </c>
      <c r="AP713" t="s">
        <v>74</v>
      </c>
      <c r="AQ713" t="s">
        <v>74</v>
      </c>
      <c r="AR713" t="s">
        <v>252</v>
      </c>
      <c r="AS713" t="s">
        <v>253</v>
      </c>
      <c r="AT713" t="s">
        <v>7326</v>
      </c>
      <c r="AU713">
        <v>1990</v>
      </c>
      <c r="AV713">
        <v>2</v>
      </c>
      <c r="AW713">
        <v>4</v>
      </c>
      <c r="AX713" t="s">
        <v>74</v>
      </c>
      <c r="AY713" t="s">
        <v>74</v>
      </c>
      <c r="AZ713" t="s">
        <v>74</v>
      </c>
      <c r="BA713" t="s">
        <v>74</v>
      </c>
      <c r="BB713">
        <v>368</v>
      </c>
      <c r="BC713">
        <v>370</v>
      </c>
      <c r="BD713" t="s">
        <v>74</v>
      </c>
      <c r="BE713" t="s">
        <v>7395</v>
      </c>
      <c r="BF713" t="str">
        <f>HYPERLINK("http://dx.doi.org/10.1017/S0954102090220513","http://dx.doi.org/10.1017/S0954102090220513")</f>
        <v>http://dx.doi.org/10.1017/S0954102090220513</v>
      </c>
      <c r="BG713" t="s">
        <v>74</v>
      </c>
      <c r="BH713" t="s">
        <v>74</v>
      </c>
      <c r="BI713">
        <v>3</v>
      </c>
      <c r="BJ713" t="s">
        <v>255</v>
      </c>
      <c r="BK713" t="s">
        <v>97</v>
      </c>
      <c r="BL713" t="s">
        <v>256</v>
      </c>
      <c r="BM713" t="s">
        <v>7333</v>
      </c>
      <c r="BN713" t="s">
        <v>74</v>
      </c>
      <c r="BO713" t="s">
        <v>74</v>
      </c>
      <c r="BP713" t="s">
        <v>74</v>
      </c>
      <c r="BQ713" t="s">
        <v>74</v>
      </c>
      <c r="BR713" t="s">
        <v>100</v>
      </c>
      <c r="BS713" t="s">
        <v>7396</v>
      </c>
      <c r="BT713" t="str">
        <f>HYPERLINK("https%3A%2F%2Fwww.webofscience.com%2Fwos%2Fwoscc%2Ffull-record%2FWOS:A1990EK80200012","View Full Record in Web of Science")</f>
        <v>View Full Record in Web of Science</v>
      </c>
    </row>
    <row r="714" spans="1:72" x14ac:dyDescent="0.15">
      <c r="A714" t="s">
        <v>72</v>
      </c>
      <c r="B714" t="s">
        <v>4232</v>
      </c>
      <c r="C714" t="s">
        <v>74</v>
      </c>
      <c r="D714" t="s">
        <v>74</v>
      </c>
      <c r="E714" t="s">
        <v>74</v>
      </c>
      <c r="F714" t="s">
        <v>4232</v>
      </c>
      <c r="G714" t="s">
        <v>74</v>
      </c>
      <c r="H714" t="s">
        <v>74</v>
      </c>
      <c r="I714" t="s">
        <v>7397</v>
      </c>
      <c r="J714" t="s">
        <v>7398</v>
      </c>
      <c r="K714" t="s">
        <v>74</v>
      </c>
      <c r="L714" t="s">
        <v>74</v>
      </c>
      <c r="M714" t="s">
        <v>77</v>
      </c>
      <c r="N714" t="s">
        <v>78</v>
      </c>
      <c r="O714" t="s">
        <v>74</v>
      </c>
      <c r="P714" t="s">
        <v>74</v>
      </c>
      <c r="Q714" t="s">
        <v>74</v>
      </c>
      <c r="R714" t="s">
        <v>74</v>
      </c>
      <c r="S714" t="s">
        <v>74</v>
      </c>
      <c r="T714" t="s">
        <v>74</v>
      </c>
      <c r="U714" t="s">
        <v>74</v>
      </c>
      <c r="V714" t="s">
        <v>74</v>
      </c>
      <c r="W714" t="s">
        <v>74</v>
      </c>
      <c r="X714" t="s">
        <v>74</v>
      </c>
      <c r="Y714" t="s">
        <v>7399</v>
      </c>
      <c r="Z714" t="s">
        <v>74</v>
      </c>
      <c r="AA714" t="s">
        <v>74</v>
      </c>
      <c r="AB714" t="s">
        <v>74</v>
      </c>
      <c r="AC714" t="s">
        <v>74</v>
      </c>
      <c r="AD714" t="s">
        <v>74</v>
      </c>
      <c r="AE714" t="s">
        <v>74</v>
      </c>
      <c r="AF714" t="s">
        <v>74</v>
      </c>
      <c r="AG714">
        <v>20</v>
      </c>
      <c r="AH714">
        <v>13</v>
      </c>
      <c r="AI714">
        <v>17</v>
      </c>
      <c r="AJ714">
        <v>0</v>
      </c>
      <c r="AK714">
        <v>2</v>
      </c>
      <c r="AL714" t="s">
        <v>7400</v>
      </c>
      <c r="AM714" t="s">
        <v>87</v>
      </c>
      <c r="AN714" t="s">
        <v>7401</v>
      </c>
      <c r="AO714" t="s">
        <v>7402</v>
      </c>
      <c r="AP714" t="s">
        <v>74</v>
      </c>
      <c r="AQ714" t="s">
        <v>74</v>
      </c>
      <c r="AR714" t="s">
        <v>7398</v>
      </c>
      <c r="AS714" t="s">
        <v>7403</v>
      </c>
      <c r="AT714" t="s">
        <v>7326</v>
      </c>
      <c r="AU714">
        <v>1990</v>
      </c>
      <c r="AV714">
        <v>40</v>
      </c>
      <c r="AW714">
        <v>11</v>
      </c>
      <c r="AX714" t="s">
        <v>74</v>
      </c>
      <c r="AY714" t="s">
        <v>74</v>
      </c>
      <c r="AZ714" t="s">
        <v>74</v>
      </c>
      <c r="BA714" t="s">
        <v>74</v>
      </c>
      <c r="BB714">
        <v>833</v>
      </c>
      <c r="BC714">
        <v>836</v>
      </c>
      <c r="BD714" t="s">
        <v>74</v>
      </c>
      <c r="BE714" t="s">
        <v>7404</v>
      </c>
      <c r="BF714" t="str">
        <f>HYPERLINK("http://dx.doi.org/10.2307/1311486","http://dx.doi.org/10.2307/1311486")</f>
        <v>http://dx.doi.org/10.2307/1311486</v>
      </c>
      <c r="BG714" t="s">
        <v>74</v>
      </c>
      <c r="BH714" t="s">
        <v>74</v>
      </c>
      <c r="BI714">
        <v>4</v>
      </c>
      <c r="BJ714" t="s">
        <v>1685</v>
      </c>
      <c r="BK714" t="s">
        <v>97</v>
      </c>
      <c r="BL714" t="s">
        <v>1686</v>
      </c>
      <c r="BM714" t="s">
        <v>7405</v>
      </c>
      <c r="BN714" t="s">
        <v>74</v>
      </c>
      <c r="BO714" t="s">
        <v>74</v>
      </c>
      <c r="BP714" t="s">
        <v>74</v>
      </c>
      <c r="BQ714" t="s">
        <v>74</v>
      </c>
      <c r="BR714" t="s">
        <v>100</v>
      </c>
      <c r="BS714" t="s">
        <v>7406</v>
      </c>
      <c r="BT714" t="str">
        <f>HYPERLINK("https%3A%2F%2Fwww.webofscience.com%2Fwos%2Fwoscc%2Ffull-record%2FWOS:A1990EJ80900008","View Full Record in Web of Science")</f>
        <v>View Full Record in Web of Science</v>
      </c>
    </row>
    <row r="715" spans="1:72" x14ac:dyDescent="0.15">
      <c r="A715" t="s">
        <v>72</v>
      </c>
      <c r="B715" t="s">
        <v>7407</v>
      </c>
      <c r="C715" t="s">
        <v>74</v>
      </c>
      <c r="D715" t="s">
        <v>74</v>
      </c>
      <c r="E715" t="s">
        <v>74</v>
      </c>
      <c r="F715" t="s">
        <v>7407</v>
      </c>
      <c r="G715" t="s">
        <v>74</v>
      </c>
      <c r="H715" t="s">
        <v>74</v>
      </c>
      <c r="I715" t="s">
        <v>7408</v>
      </c>
      <c r="J715" t="s">
        <v>7409</v>
      </c>
      <c r="K715" t="s">
        <v>74</v>
      </c>
      <c r="L715" t="s">
        <v>74</v>
      </c>
      <c r="M715" t="s">
        <v>7410</v>
      </c>
      <c r="N715" t="s">
        <v>334</v>
      </c>
      <c r="O715" t="s">
        <v>74</v>
      </c>
      <c r="P715" t="s">
        <v>74</v>
      </c>
      <c r="Q715" t="s">
        <v>74</v>
      </c>
      <c r="R715" t="s">
        <v>74</v>
      </c>
      <c r="S715" t="s">
        <v>74</v>
      </c>
      <c r="T715" t="s">
        <v>74</v>
      </c>
      <c r="U715" t="s">
        <v>7411</v>
      </c>
      <c r="V715" t="s">
        <v>7412</v>
      </c>
      <c r="W715" t="s">
        <v>74</v>
      </c>
      <c r="X715" t="s">
        <v>74</v>
      </c>
      <c r="Y715" t="s">
        <v>7413</v>
      </c>
      <c r="Z715" t="s">
        <v>74</v>
      </c>
      <c r="AA715" t="s">
        <v>74</v>
      </c>
      <c r="AB715" t="s">
        <v>74</v>
      </c>
      <c r="AC715" t="s">
        <v>74</v>
      </c>
      <c r="AD715" t="s">
        <v>74</v>
      </c>
      <c r="AE715" t="s">
        <v>74</v>
      </c>
      <c r="AF715" t="s">
        <v>74</v>
      </c>
      <c r="AG715">
        <v>7</v>
      </c>
      <c r="AH715">
        <v>3</v>
      </c>
      <c r="AI715">
        <v>3</v>
      </c>
      <c r="AJ715">
        <v>0</v>
      </c>
      <c r="AK715">
        <v>2</v>
      </c>
      <c r="AL715" t="s">
        <v>7414</v>
      </c>
      <c r="AM715" t="s">
        <v>7415</v>
      </c>
      <c r="AN715" t="s">
        <v>7416</v>
      </c>
      <c r="AO715" t="s">
        <v>7417</v>
      </c>
      <c r="AP715" t="s">
        <v>74</v>
      </c>
      <c r="AQ715" t="s">
        <v>74</v>
      </c>
      <c r="AR715" t="s">
        <v>7418</v>
      </c>
      <c r="AS715" t="s">
        <v>7419</v>
      </c>
      <c r="AT715" t="s">
        <v>7326</v>
      </c>
      <c r="AU715">
        <v>1990</v>
      </c>
      <c r="AV715">
        <v>35</v>
      </c>
      <c r="AW715">
        <v>4</v>
      </c>
      <c r="AX715" t="s">
        <v>74</v>
      </c>
      <c r="AY715" t="s">
        <v>74</v>
      </c>
      <c r="AZ715" t="s">
        <v>74</v>
      </c>
      <c r="BA715" t="s">
        <v>74</v>
      </c>
      <c r="BB715">
        <v>397</v>
      </c>
      <c r="BC715">
        <v>399</v>
      </c>
      <c r="BD715" t="s">
        <v>74</v>
      </c>
      <c r="BE715" t="s">
        <v>74</v>
      </c>
      <c r="BF715" t="s">
        <v>74</v>
      </c>
      <c r="BG715" t="s">
        <v>74</v>
      </c>
      <c r="BH715" t="s">
        <v>74</v>
      </c>
      <c r="BI715">
        <v>3</v>
      </c>
      <c r="BJ715" t="s">
        <v>2432</v>
      </c>
      <c r="BK715" t="s">
        <v>97</v>
      </c>
      <c r="BL715" t="s">
        <v>203</v>
      </c>
      <c r="BM715" t="s">
        <v>7420</v>
      </c>
      <c r="BN715" t="s">
        <v>74</v>
      </c>
      <c r="BO715" t="s">
        <v>74</v>
      </c>
      <c r="BP715" t="s">
        <v>74</v>
      </c>
      <c r="BQ715" t="s">
        <v>74</v>
      </c>
      <c r="BR715" t="s">
        <v>100</v>
      </c>
      <c r="BS715" t="s">
        <v>7421</v>
      </c>
      <c r="BT715" t="str">
        <f>HYPERLINK("https%3A%2F%2Fwww.webofscience.com%2Fwos%2Fwoscc%2Ffull-record%2FWOS:A1990EP89500011","View Full Record in Web of Science")</f>
        <v>View Full Record in Web of Science</v>
      </c>
    </row>
    <row r="716" spans="1:72" x14ac:dyDescent="0.15">
      <c r="A716" t="s">
        <v>72</v>
      </c>
      <c r="B716" t="s">
        <v>7422</v>
      </c>
      <c r="C716" t="s">
        <v>74</v>
      </c>
      <c r="D716" t="s">
        <v>74</v>
      </c>
      <c r="E716" t="s">
        <v>74</v>
      </c>
      <c r="F716" t="s">
        <v>7422</v>
      </c>
      <c r="G716" t="s">
        <v>74</v>
      </c>
      <c r="H716" t="s">
        <v>74</v>
      </c>
      <c r="I716" t="s">
        <v>7423</v>
      </c>
      <c r="J716" t="s">
        <v>1048</v>
      </c>
      <c r="K716" t="s">
        <v>74</v>
      </c>
      <c r="L716" t="s">
        <v>74</v>
      </c>
      <c r="M716" t="s">
        <v>77</v>
      </c>
      <c r="N716" t="s">
        <v>78</v>
      </c>
      <c r="O716" t="s">
        <v>74</v>
      </c>
      <c r="P716" t="s">
        <v>74</v>
      </c>
      <c r="Q716" t="s">
        <v>74</v>
      </c>
      <c r="R716" t="s">
        <v>74</v>
      </c>
      <c r="S716" t="s">
        <v>74</v>
      </c>
      <c r="T716" t="s">
        <v>74</v>
      </c>
      <c r="U716" t="s">
        <v>7424</v>
      </c>
      <c r="V716" t="s">
        <v>7425</v>
      </c>
      <c r="W716" t="s">
        <v>7426</v>
      </c>
      <c r="X716" t="s">
        <v>82</v>
      </c>
      <c r="Y716" t="s">
        <v>74</v>
      </c>
      <c r="Z716" t="s">
        <v>74</v>
      </c>
      <c r="AA716" t="s">
        <v>74</v>
      </c>
      <c r="AB716" t="s">
        <v>74</v>
      </c>
      <c r="AC716" t="s">
        <v>74</v>
      </c>
      <c r="AD716" t="s">
        <v>74</v>
      </c>
      <c r="AE716" t="s">
        <v>74</v>
      </c>
      <c r="AF716" t="s">
        <v>74</v>
      </c>
      <c r="AG716">
        <v>40</v>
      </c>
      <c r="AH716">
        <v>9</v>
      </c>
      <c r="AI716">
        <v>9</v>
      </c>
      <c r="AJ716">
        <v>0</v>
      </c>
      <c r="AK716">
        <v>5</v>
      </c>
      <c r="AL716" t="s">
        <v>461</v>
      </c>
      <c r="AM716" t="s">
        <v>249</v>
      </c>
      <c r="AN716" t="s">
        <v>462</v>
      </c>
      <c r="AO716" t="s">
        <v>1056</v>
      </c>
      <c r="AP716" t="s">
        <v>74</v>
      </c>
      <c r="AQ716" t="s">
        <v>74</v>
      </c>
      <c r="AR716" t="s">
        <v>1057</v>
      </c>
      <c r="AS716" t="s">
        <v>74</v>
      </c>
      <c r="AT716" t="s">
        <v>7326</v>
      </c>
      <c r="AU716">
        <v>1990</v>
      </c>
      <c r="AV716">
        <v>37</v>
      </c>
      <c r="AW716">
        <v>12</v>
      </c>
      <c r="AX716" t="s">
        <v>74</v>
      </c>
      <c r="AY716" t="s">
        <v>74</v>
      </c>
      <c r="AZ716" t="s">
        <v>74</v>
      </c>
      <c r="BA716" t="s">
        <v>74</v>
      </c>
      <c r="BB716">
        <v>1887</v>
      </c>
      <c r="BC716">
        <v>1897</v>
      </c>
      <c r="BD716" t="s">
        <v>74</v>
      </c>
      <c r="BE716" t="s">
        <v>7427</v>
      </c>
      <c r="BF716" t="str">
        <f>HYPERLINK("http://dx.doi.org/10.1016/0198-0149(90)90084-9","http://dx.doi.org/10.1016/0198-0149(90)90084-9")</f>
        <v>http://dx.doi.org/10.1016/0198-0149(90)90084-9</v>
      </c>
      <c r="BG716" t="s">
        <v>74</v>
      </c>
      <c r="BH716" t="s">
        <v>74</v>
      </c>
      <c r="BI716">
        <v>11</v>
      </c>
      <c r="BJ716" t="s">
        <v>136</v>
      </c>
      <c r="BK716" t="s">
        <v>97</v>
      </c>
      <c r="BL716" t="s">
        <v>136</v>
      </c>
      <c r="BM716" t="s">
        <v>7428</v>
      </c>
      <c r="BN716" t="s">
        <v>74</v>
      </c>
      <c r="BO716" t="s">
        <v>74</v>
      </c>
      <c r="BP716" t="s">
        <v>74</v>
      </c>
      <c r="BQ716" t="s">
        <v>74</v>
      </c>
      <c r="BR716" t="s">
        <v>100</v>
      </c>
      <c r="BS716" t="s">
        <v>7429</v>
      </c>
      <c r="BT716" t="str">
        <f>HYPERLINK("https%3A%2F%2Fwww.webofscience.com%2Fwos%2Fwoscc%2Ffull-record%2FWOS:A1990EX10500008","View Full Record in Web of Science")</f>
        <v>View Full Record in Web of Science</v>
      </c>
    </row>
    <row r="717" spans="1:72" x14ac:dyDescent="0.15">
      <c r="A717" t="s">
        <v>72</v>
      </c>
      <c r="B717" t="s">
        <v>7430</v>
      </c>
      <c r="C717" t="s">
        <v>74</v>
      </c>
      <c r="D717" t="s">
        <v>74</v>
      </c>
      <c r="E717" t="s">
        <v>74</v>
      </c>
      <c r="F717" t="s">
        <v>7430</v>
      </c>
      <c r="G717" t="s">
        <v>74</v>
      </c>
      <c r="H717" t="s">
        <v>74</v>
      </c>
      <c r="I717" t="s">
        <v>7431</v>
      </c>
      <c r="J717" t="s">
        <v>2183</v>
      </c>
      <c r="K717" t="s">
        <v>74</v>
      </c>
      <c r="L717" t="s">
        <v>74</v>
      </c>
      <c r="M717" t="s">
        <v>77</v>
      </c>
      <c r="N717" t="s">
        <v>78</v>
      </c>
      <c r="O717" t="s">
        <v>74</v>
      </c>
      <c r="P717" t="s">
        <v>74</v>
      </c>
      <c r="Q717" t="s">
        <v>74</v>
      </c>
      <c r="R717" t="s">
        <v>74</v>
      </c>
      <c r="S717" t="s">
        <v>74</v>
      </c>
      <c r="T717" t="s">
        <v>74</v>
      </c>
      <c r="U717" t="s">
        <v>7432</v>
      </c>
      <c r="V717" t="s">
        <v>7433</v>
      </c>
      <c r="W717" t="s">
        <v>7434</v>
      </c>
      <c r="X717" t="s">
        <v>7435</v>
      </c>
      <c r="Y717" t="s">
        <v>7436</v>
      </c>
      <c r="Z717" t="s">
        <v>74</v>
      </c>
      <c r="AA717" t="s">
        <v>74</v>
      </c>
      <c r="AB717" t="s">
        <v>74</v>
      </c>
      <c r="AC717" t="s">
        <v>74</v>
      </c>
      <c r="AD717" t="s">
        <v>74</v>
      </c>
      <c r="AE717" t="s">
        <v>74</v>
      </c>
      <c r="AF717" t="s">
        <v>74</v>
      </c>
      <c r="AG717">
        <v>30</v>
      </c>
      <c r="AH717">
        <v>44</v>
      </c>
      <c r="AI717">
        <v>47</v>
      </c>
      <c r="AJ717">
        <v>0</v>
      </c>
      <c r="AK717">
        <v>4</v>
      </c>
      <c r="AL717" t="s">
        <v>715</v>
      </c>
      <c r="AM717" t="s">
        <v>716</v>
      </c>
      <c r="AN717" t="s">
        <v>717</v>
      </c>
      <c r="AO717" t="s">
        <v>2191</v>
      </c>
      <c r="AP717" t="s">
        <v>74</v>
      </c>
      <c r="AQ717" t="s">
        <v>74</v>
      </c>
      <c r="AR717" t="s">
        <v>2192</v>
      </c>
      <c r="AS717" t="s">
        <v>2193</v>
      </c>
      <c r="AT717" t="s">
        <v>7326</v>
      </c>
      <c r="AU717">
        <v>1990</v>
      </c>
      <c r="AV717">
        <v>101</v>
      </c>
      <c r="AW717" t="s">
        <v>2194</v>
      </c>
      <c r="AX717" t="s">
        <v>74</v>
      </c>
      <c r="AY717" t="s">
        <v>74</v>
      </c>
      <c r="AZ717" t="s">
        <v>74</v>
      </c>
      <c r="BA717" t="s">
        <v>74</v>
      </c>
      <c r="BB717">
        <v>248</v>
      </c>
      <c r="BC717">
        <v>259</v>
      </c>
      <c r="BD717" t="s">
        <v>74</v>
      </c>
      <c r="BE717" t="s">
        <v>7437</v>
      </c>
      <c r="BF717" t="str">
        <f>HYPERLINK("http://dx.doi.org/10.1016/0012-821X(90)90157-S","http://dx.doi.org/10.1016/0012-821X(90)90157-S")</f>
        <v>http://dx.doi.org/10.1016/0012-821X(90)90157-S</v>
      </c>
      <c r="BG717" t="s">
        <v>74</v>
      </c>
      <c r="BH717" t="s">
        <v>74</v>
      </c>
      <c r="BI717">
        <v>12</v>
      </c>
      <c r="BJ717" t="s">
        <v>170</v>
      </c>
      <c r="BK717" t="s">
        <v>97</v>
      </c>
      <c r="BL717" t="s">
        <v>170</v>
      </c>
      <c r="BM717" t="s">
        <v>7438</v>
      </c>
      <c r="BN717" t="s">
        <v>74</v>
      </c>
      <c r="BO717" t="s">
        <v>74</v>
      </c>
      <c r="BP717" t="s">
        <v>74</v>
      </c>
      <c r="BQ717" t="s">
        <v>74</v>
      </c>
      <c r="BR717" t="s">
        <v>100</v>
      </c>
      <c r="BS717" t="s">
        <v>7439</v>
      </c>
      <c r="BT717" t="str">
        <f>HYPERLINK("https%3A%2F%2Fwww.webofscience.com%2Fwos%2Fwoscc%2Ffull-record%2FWOS:A1990EP85900009","View Full Record in Web of Science")</f>
        <v>View Full Record in Web of Science</v>
      </c>
    </row>
    <row r="718" spans="1:72" x14ac:dyDescent="0.15">
      <c r="A718" t="s">
        <v>72</v>
      </c>
      <c r="B718" t="s">
        <v>7216</v>
      </c>
      <c r="C718" t="s">
        <v>74</v>
      </c>
      <c r="D718" t="s">
        <v>74</v>
      </c>
      <c r="E718" t="s">
        <v>74</v>
      </c>
      <c r="F718" t="s">
        <v>7216</v>
      </c>
      <c r="G718" t="s">
        <v>74</v>
      </c>
      <c r="H718" t="s">
        <v>74</v>
      </c>
      <c r="I718" t="s">
        <v>7440</v>
      </c>
      <c r="J718" t="s">
        <v>443</v>
      </c>
      <c r="K718" t="s">
        <v>74</v>
      </c>
      <c r="L718" t="s">
        <v>74</v>
      </c>
      <c r="M718" t="s">
        <v>77</v>
      </c>
      <c r="N718" t="s">
        <v>78</v>
      </c>
      <c r="O718" t="s">
        <v>74</v>
      </c>
      <c r="P718" t="s">
        <v>74</v>
      </c>
      <c r="Q718" t="s">
        <v>74</v>
      </c>
      <c r="R718" t="s">
        <v>74</v>
      </c>
      <c r="S718" t="s">
        <v>74</v>
      </c>
      <c r="T718" t="s">
        <v>74</v>
      </c>
      <c r="U718" t="s">
        <v>74</v>
      </c>
      <c r="V718" t="s">
        <v>7441</v>
      </c>
      <c r="W718" t="s">
        <v>74</v>
      </c>
      <c r="X718" t="s">
        <v>74</v>
      </c>
      <c r="Y718" t="s">
        <v>7442</v>
      </c>
      <c r="Z718" t="s">
        <v>74</v>
      </c>
      <c r="AA718" t="s">
        <v>74</v>
      </c>
      <c r="AB718" t="s">
        <v>74</v>
      </c>
      <c r="AC718" t="s">
        <v>74</v>
      </c>
      <c r="AD718" t="s">
        <v>74</v>
      </c>
      <c r="AE718" t="s">
        <v>74</v>
      </c>
      <c r="AF718" t="s">
        <v>74</v>
      </c>
      <c r="AG718">
        <v>0</v>
      </c>
      <c r="AH718">
        <v>8</v>
      </c>
      <c r="AI718">
        <v>8</v>
      </c>
      <c r="AJ718">
        <v>0</v>
      </c>
      <c r="AK718">
        <v>8</v>
      </c>
      <c r="AL718" t="s">
        <v>446</v>
      </c>
      <c r="AM718" t="s">
        <v>447</v>
      </c>
      <c r="AN718" t="s">
        <v>448</v>
      </c>
      <c r="AO718" t="s">
        <v>449</v>
      </c>
      <c r="AP718" t="s">
        <v>74</v>
      </c>
      <c r="AQ718" t="s">
        <v>74</v>
      </c>
      <c r="AR718" t="s">
        <v>443</v>
      </c>
      <c r="AS718" t="s">
        <v>450</v>
      </c>
      <c r="AT718" t="s">
        <v>7326</v>
      </c>
      <c r="AU718">
        <v>1990</v>
      </c>
      <c r="AV718">
        <v>13</v>
      </c>
      <c r="AW718">
        <v>4</v>
      </c>
      <c r="AX718" t="s">
        <v>74</v>
      </c>
      <c r="AY718" t="s">
        <v>74</v>
      </c>
      <c r="AZ718" t="s">
        <v>74</v>
      </c>
      <c r="BA718" t="s">
        <v>74</v>
      </c>
      <c r="BB718">
        <v>231</v>
      </c>
      <c r="BC718">
        <v>238</v>
      </c>
      <c r="BD718" t="s">
        <v>74</v>
      </c>
      <c r="BE718" t="s">
        <v>7443</v>
      </c>
      <c r="BF718" t="str">
        <f>HYPERLINK("http://dx.doi.org/10.18814/epiiugs/1990/v13i4/002","http://dx.doi.org/10.18814/epiiugs/1990/v13i4/002")</f>
        <v>http://dx.doi.org/10.18814/epiiugs/1990/v13i4/002</v>
      </c>
      <c r="BG718" t="s">
        <v>74</v>
      </c>
      <c r="BH718" t="s">
        <v>74</v>
      </c>
      <c r="BI718">
        <v>8</v>
      </c>
      <c r="BJ718" t="s">
        <v>380</v>
      </c>
      <c r="BK718" t="s">
        <v>97</v>
      </c>
      <c r="BL718" t="s">
        <v>381</v>
      </c>
      <c r="BM718" t="s">
        <v>7444</v>
      </c>
      <c r="BN718" t="s">
        <v>74</v>
      </c>
      <c r="BO718" t="s">
        <v>453</v>
      </c>
      <c r="BP718" t="s">
        <v>74</v>
      </c>
      <c r="BQ718" t="s">
        <v>74</v>
      </c>
      <c r="BR718" t="s">
        <v>100</v>
      </c>
      <c r="BS718" t="s">
        <v>7445</v>
      </c>
      <c r="BT718" t="str">
        <f>HYPERLINK("https%3A%2F%2Fwww.webofscience.com%2Fwos%2Fwoscc%2Ffull-record%2FWOS:A1990FQ04600002","View Full Record in Web of Science")</f>
        <v>View Full Record in Web of Science</v>
      </c>
    </row>
    <row r="719" spans="1:72" x14ac:dyDescent="0.15">
      <c r="A719" t="s">
        <v>72</v>
      </c>
      <c r="B719" t="s">
        <v>7446</v>
      </c>
      <c r="C719" t="s">
        <v>74</v>
      </c>
      <c r="D719" t="s">
        <v>74</v>
      </c>
      <c r="E719" t="s">
        <v>74</v>
      </c>
      <c r="F719" t="s">
        <v>7446</v>
      </c>
      <c r="G719" t="s">
        <v>74</v>
      </c>
      <c r="H719" t="s">
        <v>74</v>
      </c>
      <c r="I719" t="s">
        <v>7447</v>
      </c>
      <c r="J719" t="s">
        <v>457</v>
      </c>
      <c r="K719" t="s">
        <v>74</v>
      </c>
      <c r="L719" t="s">
        <v>74</v>
      </c>
      <c r="M719" t="s">
        <v>77</v>
      </c>
      <c r="N719" t="s">
        <v>78</v>
      </c>
      <c r="O719" t="s">
        <v>74</v>
      </c>
      <c r="P719" t="s">
        <v>74</v>
      </c>
      <c r="Q719" t="s">
        <v>74</v>
      </c>
      <c r="R719" t="s">
        <v>74</v>
      </c>
      <c r="S719" t="s">
        <v>74</v>
      </c>
      <c r="T719" t="s">
        <v>74</v>
      </c>
      <c r="U719" t="s">
        <v>7448</v>
      </c>
      <c r="V719" t="s">
        <v>7449</v>
      </c>
      <c r="W719" t="s">
        <v>7450</v>
      </c>
      <c r="X719" t="s">
        <v>7451</v>
      </c>
      <c r="Y719" t="s">
        <v>74</v>
      </c>
      <c r="Z719" t="s">
        <v>74</v>
      </c>
      <c r="AA719" t="s">
        <v>74</v>
      </c>
      <c r="AB719" t="s">
        <v>74</v>
      </c>
      <c r="AC719" t="s">
        <v>74</v>
      </c>
      <c r="AD719" t="s">
        <v>74</v>
      </c>
      <c r="AE719" t="s">
        <v>74</v>
      </c>
      <c r="AF719" t="s">
        <v>74</v>
      </c>
      <c r="AG719">
        <v>75</v>
      </c>
      <c r="AH719">
        <v>14</v>
      </c>
      <c r="AI719">
        <v>14</v>
      </c>
      <c r="AJ719">
        <v>0</v>
      </c>
      <c r="AK719">
        <v>2</v>
      </c>
      <c r="AL719" t="s">
        <v>461</v>
      </c>
      <c r="AM719" t="s">
        <v>249</v>
      </c>
      <c r="AN719" t="s">
        <v>462</v>
      </c>
      <c r="AO719" t="s">
        <v>463</v>
      </c>
      <c r="AP719" t="s">
        <v>74</v>
      </c>
      <c r="AQ719" t="s">
        <v>74</v>
      </c>
      <c r="AR719" t="s">
        <v>464</v>
      </c>
      <c r="AS719" t="s">
        <v>465</v>
      </c>
      <c r="AT719" t="s">
        <v>7326</v>
      </c>
      <c r="AU719">
        <v>1990</v>
      </c>
      <c r="AV719">
        <v>54</v>
      </c>
      <c r="AW719">
        <v>12</v>
      </c>
      <c r="AX719" t="s">
        <v>74</v>
      </c>
      <c r="AY719" t="s">
        <v>74</v>
      </c>
      <c r="AZ719" t="s">
        <v>74</v>
      </c>
      <c r="BA719" t="s">
        <v>74</v>
      </c>
      <c r="BB719">
        <v>3509</v>
      </c>
      <c r="BC719">
        <v>3523</v>
      </c>
      <c r="BD719" t="s">
        <v>74</v>
      </c>
      <c r="BE719" t="s">
        <v>7452</v>
      </c>
      <c r="BF719" t="str">
        <f>HYPERLINK("http://dx.doi.org/10.1016/0016-7037(90)90301-Z","http://dx.doi.org/10.1016/0016-7037(90)90301-Z")</f>
        <v>http://dx.doi.org/10.1016/0016-7037(90)90301-Z</v>
      </c>
      <c r="BG719" t="s">
        <v>74</v>
      </c>
      <c r="BH719" t="s">
        <v>74</v>
      </c>
      <c r="BI719">
        <v>15</v>
      </c>
      <c r="BJ719" t="s">
        <v>170</v>
      </c>
      <c r="BK719" t="s">
        <v>97</v>
      </c>
      <c r="BL719" t="s">
        <v>170</v>
      </c>
      <c r="BM719" t="s">
        <v>7453</v>
      </c>
      <c r="BN719" t="s">
        <v>74</v>
      </c>
      <c r="BO719" t="s">
        <v>74</v>
      </c>
      <c r="BP719" t="s">
        <v>74</v>
      </c>
      <c r="BQ719" t="s">
        <v>74</v>
      </c>
      <c r="BR719" t="s">
        <v>100</v>
      </c>
      <c r="BS719" t="s">
        <v>7454</v>
      </c>
      <c r="BT719" t="str">
        <f>HYPERLINK("https%3A%2F%2Fwww.webofscience.com%2Fwos%2Fwoscc%2Ffull-record%2FWOS:A1990EQ63800018","View Full Record in Web of Science")</f>
        <v>View Full Record in Web of Science</v>
      </c>
    </row>
    <row r="720" spans="1:72" x14ac:dyDescent="0.15">
      <c r="A720" t="s">
        <v>72</v>
      </c>
      <c r="B720" t="s">
        <v>7455</v>
      </c>
      <c r="C720" t="s">
        <v>74</v>
      </c>
      <c r="D720" t="s">
        <v>74</v>
      </c>
      <c r="E720" t="s">
        <v>74</v>
      </c>
      <c r="F720" t="s">
        <v>7455</v>
      </c>
      <c r="G720" t="s">
        <v>74</v>
      </c>
      <c r="H720" t="s">
        <v>74</v>
      </c>
      <c r="I720" t="s">
        <v>7456</v>
      </c>
      <c r="J720" t="s">
        <v>486</v>
      </c>
      <c r="K720" t="s">
        <v>74</v>
      </c>
      <c r="L720" t="s">
        <v>74</v>
      </c>
      <c r="M720" t="s">
        <v>77</v>
      </c>
      <c r="N720" t="s">
        <v>78</v>
      </c>
      <c r="O720" t="s">
        <v>74</v>
      </c>
      <c r="P720" t="s">
        <v>74</v>
      </c>
      <c r="Q720" t="s">
        <v>74</v>
      </c>
      <c r="R720" t="s">
        <v>74</v>
      </c>
      <c r="S720" t="s">
        <v>74</v>
      </c>
      <c r="T720" t="s">
        <v>74</v>
      </c>
      <c r="U720" t="s">
        <v>7457</v>
      </c>
      <c r="V720" t="s">
        <v>7458</v>
      </c>
      <c r="W720" t="s">
        <v>7459</v>
      </c>
      <c r="X720" t="s">
        <v>74</v>
      </c>
      <c r="Y720" t="s">
        <v>7460</v>
      </c>
      <c r="Z720" t="s">
        <v>74</v>
      </c>
      <c r="AA720" t="s">
        <v>7461</v>
      </c>
      <c r="AB720" t="s">
        <v>7462</v>
      </c>
      <c r="AC720" t="s">
        <v>74</v>
      </c>
      <c r="AD720" t="s">
        <v>74</v>
      </c>
      <c r="AE720" t="s">
        <v>74</v>
      </c>
      <c r="AF720" t="s">
        <v>74</v>
      </c>
      <c r="AG720">
        <v>21</v>
      </c>
      <c r="AH720">
        <v>20</v>
      </c>
      <c r="AI720">
        <v>21</v>
      </c>
      <c r="AJ720">
        <v>0</v>
      </c>
      <c r="AK720">
        <v>2</v>
      </c>
      <c r="AL720" t="s">
        <v>86</v>
      </c>
      <c r="AM720" t="s">
        <v>87</v>
      </c>
      <c r="AN720" t="s">
        <v>493</v>
      </c>
      <c r="AO720" t="s">
        <v>494</v>
      </c>
      <c r="AP720" t="s">
        <v>74</v>
      </c>
      <c r="AQ720" t="s">
        <v>74</v>
      </c>
      <c r="AR720" t="s">
        <v>495</v>
      </c>
      <c r="AS720" t="s">
        <v>496</v>
      </c>
      <c r="AT720" t="s">
        <v>7326</v>
      </c>
      <c r="AU720">
        <v>1990</v>
      </c>
      <c r="AV720">
        <v>17</v>
      </c>
      <c r="AW720">
        <v>13</v>
      </c>
      <c r="AX720" t="s">
        <v>74</v>
      </c>
      <c r="AY720" t="s">
        <v>74</v>
      </c>
      <c r="AZ720" t="s">
        <v>74</v>
      </c>
      <c r="BA720" t="s">
        <v>74</v>
      </c>
      <c r="BB720">
        <v>2357</v>
      </c>
      <c r="BC720">
        <v>2360</v>
      </c>
      <c r="BD720" t="s">
        <v>74</v>
      </c>
      <c r="BE720" t="s">
        <v>7463</v>
      </c>
      <c r="BF720" t="str">
        <f>HYPERLINK("http://dx.doi.org/10.1029/GL017i013p02357","http://dx.doi.org/10.1029/GL017i013p02357")</f>
        <v>http://dx.doi.org/10.1029/GL017i013p02357</v>
      </c>
      <c r="BG720" t="s">
        <v>74</v>
      </c>
      <c r="BH720" t="s">
        <v>74</v>
      </c>
      <c r="BI720">
        <v>4</v>
      </c>
      <c r="BJ720" t="s">
        <v>380</v>
      </c>
      <c r="BK720" t="s">
        <v>97</v>
      </c>
      <c r="BL720" t="s">
        <v>381</v>
      </c>
      <c r="BM720" t="s">
        <v>7464</v>
      </c>
      <c r="BN720" t="s">
        <v>74</v>
      </c>
      <c r="BO720" t="s">
        <v>74</v>
      </c>
      <c r="BP720" t="s">
        <v>74</v>
      </c>
      <c r="BQ720" t="s">
        <v>74</v>
      </c>
      <c r="BR720" t="s">
        <v>100</v>
      </c>
      <c r="BS720" t="s">
        <v>7465</v>
      </c>
      <c r="BT720" t="str">
        <f>HYPERLINK("https%3A%2F%2Fwww.webofscience.com%2Fwos%2Fwoscc%2Ffull-record%2FWOS:A1990EN70100020","View Full Record in Web of Science")</f>
        <v>View Full Record in Web of Science</v>
      </c>
    </row>
    <row r="721" spans="1:72" x14ac:dyDescent="0.15">
      <c r="A721" t="s">
        <v>72</v>
      </c>
      <c r="B721" t="s">
        <v>7466</v>
      </c>
      <c r="C721" t="s">
        <v>74</v>
      </c>
      <c r="D721" t="s">
        <v>74</v>
      </c>
      <c r="E721" t="s">
        <v>74</v>
      </c>
      <c r="F721" t="s">
        <v>7466</v>
      </c>
      <c r="G721" t="s">
        <v>74</v>
      </c>
      <c r="H721" t="s">
        <v>74</v>
      </c>
      <c r="I721" t="s">
        <v>7467</v>
      </c>
      <c r="J721" t="s">
        <v>486</v>
      </c>
      <c r="K721" t="s">
        <v>74</v>
      </c>
      <c r="L721" t="s">
        <v>74</v>
      </c>
      <c r="M721" t="s">
        <v>77</v>
      </c>
      <c r="N721" t="s">
        <v>78</v>
      </c>
      <c r="O721" t="s">
        <v>74</v>
      </c>
      <c r="P721" t="s">
        <v>74</v>
      </c>
      <c r="Q721" t="s">
        <v>74</v>
      </c>
      <c r="R721" t="s">
        <v>74</v>
      </c>
      <c r="S721" t="s">
        <v>74</v>
      </c>
      <c r="T721" t="s">
        <v>74</v>
      </c>
      <c r="U721" t="s">
        <v>7468</v>
      </c>
      <c r="V721" t="s">
        <v>7469</v>
      </c>
      <c r="W721" t="s">
        <v>7470</v>
      </c>
      <c r="X721" t="s">
        <v>7471</v>
      </c>
      <c r="Y721" t="s">
        <v>7472</v>
      </c>
      <c r="Z721" t="s">
        <v>74</v>
      </c>
      <c r="AA721" t="s">
        <v>74</v>
      </c>
      <c r="AB721" t="s">
        <v>74</v>
      </c>
      <c r="AC721" t="s">
        <v>74</v>
      </c>
      <c r="AD721" t="s">
        <v>74</v>
      </c>
      <c r="AE721" t="s">
        <v>74</v>
      </c>
      <c r="AF721" t="s">
        <v>74</v>
      </c>
      <c r="AG721">
        <v>22</v>
      </c>
      <c r="AH721">
        <v>10</v>
      </c>
      <c r="AI721">
        <v>10</v>
      </c>
      <c r="AJ721">
        <v>0</v>
      </c>
      <c r="AK721">
        <v>3</v>
      </c>
      <c r="AL721" t="s">
        <v>86</v>
      </c>
      <c r="AM721" t="s">
        <v>87</v>
      </c>
      <c r="AN721" t="s">
        <v>493</v>
      </c>
      <c r="AO721" t="s">
        <v>494</v>
      </c>
      <c r="AP721" t="s">
        <v>74</v>
      </c>
      <c r="AQ721" t="s">
        <v>74</v>
      </c>
      <c r="AR721" t="s">
        <v>495</v>
      </c>
      <c r="AS721" t="s">
        <v>496</v>
      </c>
      <c r="AT721" t="s">
        <v>7326</v>
      </c>
      <c r="AU721">
        <v>1990</v>
      </c>
      <c r="AV721">
        <v>17</v>
      </c>
      <c r="AW721">
        <v>13</v>
      </c>
      <c r="AX721" t="s">
        <v>74</v>
      </c>
      <c r="AY721" t="s">
        <v>74</v>
      </c>
      <c r="AZ721" t="s">
        <v>74</v>
      </c>
      <c r="BA721" t="s">
        <v>74</v>
      </c>
      <c r="BB721">
        <v>2365</v>
      </c>
      <c r="BC721">
        <v>2368</v>
      </c>
      <c r="BD721" t="s">
        <v>74</v>
      </c>
      <c r="BE721" t="s">
        <v>7473</v>
      </c>
      <c r="BF721" t="str">
        <f>HYPERLINK("http://dx.doi.org/10.1029/GL017i013p02365","http://dx.doi.org/10.1029/GL017i013p02365")</f>
        <v>http://dx.doi.org/10.1029/GL017i013p02365</v>
      </c>
      <c r="BG721" t="s">
        <v>74</v>
      </c>
      <c r="BH721" t="s">
        <v>74</v>
      </c>
      <c r="BI721">
        <v>4</v>
      </c>
      <c r="BJ721" t="s">
        <v>380</v>
      </c>
      <c r="BK721" t="s">
        <v>97</v>
      </c>
      <c r="BL721" t="s">
        <v>381</v>
      </c>
      <c r="BM721" t="s">
        <v>7464</v>
      </c>
      <c r="BN721" t="s">
        <v>74</v>
      </c>
      <c r="BO721" t="s">
        <v>74</v>
      </c>
      <c r="BP721" t="s">
        <v>74</v>
      </c>
      <c r="BQ721" t="s">
        <v>74</v>
      </c>
      <c r="BR721" t="s">
        <v>100</v>
      </c>
      <c r="BS721" t="s">
        <v>7474</v>
      </c>
      <c r="BT721" t="str">
        <f>HYPERLINK("https%3A%2F%2Fwww.webofscience.com%2Fwos%2Fwoscc%2Ffull-record%2FWOS:A1990EN70100022","View Full Record in Web of Science")</f>
        <v>View Full Record in Web of Science</v>
      </c>
    </row>
    <row r="722" spans="1:72" x14ac:dyDescent="0.15">
      <c r="A722" t="s">
        <v>72</v>
      </c>
      <c r="B722" t="s">
        <v>7475</v>
      </c>
      <c r="C722" t="s">
        <v>74</v>
      </c>
      <c r="D722" t="s">
        <v>74</v>
      </c>
      <c r="E722" t="s">
        <v>74</v>
      </c>
      <c r="F722" t="s">
        <v>7475</v>
      </c>
      <c r="G722" t="s">
        <v>74</v>
      </c>
      <c r="H722" t="s">
        <v>74</v>
      </c>
      <c r="I722" t="s">
        <v>7476</v>
      </c>
      <c r="J722" t="s">
        <v>486</v>
      </c>
      <c r="K722" t="s">
        <v>74</v>
      </c>
      <c r="L722" t="s">
        <v>74</v>
      </c>
      <c r="M722" t="s">
        <v>77</v>
      </c>
      <c r="N722" t="s">
        <v>78</v>
      </c>
      <c r="O722" t="s">
        <v>74</v>
      </c>
      <c r="P722" t="s">
        <v>74</v>
      </c>
      <c r="Q722" t="s">
        <v>74</v>
      </c>
      <c r="R722" t="s">
        <v>74</v>
      </c>
      <c r="S722" t="s">
        <v>74</v>
      </c>
      <c r="T722" t="s">
        <v>74</v>
      </c>
      <c r="U722" t="s">
        <v>7477</v>
      </c>
      <c r="V722" t="s">
        <v>7478</v>
      </c>
      <c r="W722" t="s">
        <v>7479</v>
      </c>
      <c r="X722" t="s">
        <v>7480</v>
      </c>
      <c r="Y722" t="s">
        <v>7481</v>
      </c>
      <c r="Z722" t="s">
        <v>74</v>
      </c>
      <c r="AA722" t="s">
        <v>74</v>
      </c>
      <c r="AB722" t="s">
        <v>74</v>
      </c>
      <c r="AC722" t="s">
        <v>74</v>
      </c>
      <c r="AD722" t="s">
        <v>74</v>
      </c>
      <c r="AE722" t="s">
        <v>74</v>
      </c>
      <c r="AF722" t="s">
        <v>74</v>
      </c>
      <c r="AG722">
        <v>30</v>
      </c>
      <c r="AH722">
        <v>28</v>
      </c>
      <c r="AI722">
        <v>35</v>
      </c>
      <c r="AJ722">
        <v>1</v>
      </c>
      <c r="AK722">
        <v>8</v>
      </c>
      <c r="AL722" t="s">
        <v>86</v>
      </c>
      <c r="AM722" t="s">
        <v>87</v>
      </c>
      <c r="AN722" t="s">
        <v>493</v>
      </c>
      <c r="AO722" t="s">
        <v>494</v>
      </c>
      <c r="AP722" t="s">
        <v>74</v>
      </c>
      <c r="AQ722" t="s">
        <v>74</v>
      </c>
      <c r="AR722" t="s">
        <v>495</v>
      </c>
      <c r="AS722" t="s">
        <v>496</v>
      </c>
      <c r="AT722" t="s">
        <v>7326</v>
      </c>
      <c r="AU722">
        <v>1990</v>
      </c>
      <c r="AV722">
        <v>17</v>
      </c>
      <c r="AW722">
        <v>13</v>
      </c>
      <c r="AX722" t="s">
        <v>74</v>
      </c>
      <c r="AY722" t="s">
        <v>74</v>
      </c>
      <c r="AZ722" t="s">
        <v>74</v>
      </c>
      <c r="BA722" t="s">
        <v>74</v>
      </c>
      <c r="BB722">
        <v>2369</v>
      </c>
      <c r="BC722">
        <v>2372</v>
      </c>
      <c r="BD722" t="s">
        <v>74</v>
      </c>
      <c r="BE722" t="s">
        <v>7482</v>
      </c>
      <c r="BF722" t="str">
        <f>HYPERLINK("http://dx.doi.org/10.1029/GL017i013p02369","http://dx.doi.org/10.1029/GL017i013p02369")</f>
        <v>http://dx.doi.org/10.1029/GL017i013p02369</v>
      </c>
      <c r="BG722" t="s">
        <v>74</v>
      </c>
      <c r="BH722" t="s">
        <v>74</v>
      </c>
      <c r="BI722">
        <v>4</v>
      </c>
      <c r="BJ722" t="s">
        <v>380</v>
      </c>
      <c r="BK722" t="s">
        <v>97</v>
      </c>
      <c r="BL722" t="s">
        <v>381</v>
      </c>
      <c r="BM722" t="s">
        <v>7464</v>
      </c>
      <c r="BN722" t="s">
        <v>74</v>
      </c>
      <c r="BO722" t="s">
        <v>74</v>
      </c>
      <c r="BP722" t="s">
        <v>74</v>
      </c>
      <c r="BQ722" t="s">
        <v>74</v>
      </c>
      <c r="BR722" t="s">
        <v>100</v>
      </c>
      <c r="BS722" t="s">
        <v>7483</v>
      </c>
      <c r="BT722" t="str">
        <f>HYPERLINK("https%3A%2F%2Fwww.webofscience.com%2Fwos%2Fwoscc%2Ffull-record%2FWOS:A1990EN70100023","View Full Record in Web of Science")</f>
        <v>View Full Record in Web of Science</v>
      </c>
    </row>
    <row r="723" spans="1:72" x14ac:dyDescent="0.15">
      <c r="A723" t="s">
        <v>72</v>
      </c>
      <c r="B723" t="s">
        <v>7484</v>
      </c>
      <c r="C723" t="s">
        <v>74</v>
      </c>
      <c r="D723" t="s">
        <v>74</v>
      </c>
      <c r="E723" t="s">
        <v>74</v>
      </c>
      <c r="F723" t="s">
        <v>7484</v>
      </c>
      <c r="G723" t="s">
        <v>74</v>
      </c>
      <c r="H723" t="s">
        <v>74</v>
      </c>
      <c r="I723" t="s">
        <v>7485</v>
      </c>
      <c r="J723" t="s">
        <v>1628</v>
      </c>
      <c r="K723" t="s">
        <v>74</v>
      </c>
      <c r="L723" t="s">
        <v>74</v>
      </c>
      <c r="M723" t="s">
        <v>77</v>
      </c>
      <c r="N723" t="s">
        <v>78</v>
      </c>
      <c r="O723" t="s">
        <v>74</v>
      </c>
      <c r="P723" t="s">
        <v>74</v>
      </c>
      <c r="Q723" t="s">
        <v>74</v>
      </c>
      <c r="R723" t="s">
        <v>74</v>
      </c>
      <c r="S723" t="s">
        <v>74</v>
      </c>
      <c r="T723" t="s">
        <v>74</v>
      </c>
      <c r="U723" t="s">
        <v>7486</v>
      </c>
      <c r="V723" t="s">
        <v>7487</v>
      </c>
      <c r="W723" t="s">
        <v>74</v>
      </c>
      <c r="X723" t="s">
        <v>74</v>
      </c>
      <c r="Y723" t="s">
        <v>7488</v>
      </c>
      <c r="Z723" t="s">
        <v>74</v>
      </c>
      <c r="AA723" t="s">
        <v>74</v>
      </c>
      <c r="AB723" t="s">
        <v>74</v>
      </c>
      <c r="AC723" t="s">
        <v>74</v>
      </c>
      <c r="AD723" t="s">
        <v>74</v>
      </c>
      <c r="AE723" t="s">
        <v>74</v>
      </c>
      <c r="AF723" t="s">
        <v>74</v>
      </c>
      <c r="AG723">
        <v>33</v>
      </c>
      <c r="AH723">
        <v>33</v>
      </c>
      <c r="AI723">
        <v>35</v>
      </c>
      <c r="AJ723">
        <v>2</v>
      </c>
      <c r="AK723">
        <v>9</v>
      </c>
      <c r="AL723" t="s">
        <v>715</v>
      </c>
      <c r="AM723" t="s">
        <v>716</v>
      </c>
      <c r="AN723" t="s">
        <v>717</v>
      </c>
      <c r="AO723" t="s">
        <v>1636</v>
      </c>
      <c r="AP723" t="s">
        <v>74</v>
      </c>
      <c r="AQ723" t="s">
        <v>74</v>
      </c>
      <c r="AR723" t="s">
        <v>1637</v>
      </c>
      <c r="AS723" t="s">
        <v>1638</v>
      </c>
      <c r="AT723" t="s">
        <v>7326</v>
      </c>
      <c r="AU723">
        <v>1990</v>
      </c>
      <c r="AV723">
        <v>89</v>
      </c>
      <c r="AW723">
        <v>3</v>
      </c>
      <c r="AX723" t="s">
        <v>74</v>
      </c>
      <c r="AY723" t="s">
        <v>74</v>
      </c>
      <c r="AZ723" t="s">
        <v>74</v>
      </c>
      <c r="BA723" t="s">
        <v>74</v>
      </c>
      <c r="BB723">
        <v>205</v>
      </c>
      <c r="BC723">
        <v>217</v>
      </c>
      <c r="BD723" t="s">
        <v>74</v>
      </c>
      <c r="BE723" t="s">
        <v>7489</v>
      </c>
      <c r="BF723" t="str">
        <f>HYPERLINK("http://dx.doi.org/10.1016/0921-8181(90)90017-7","http://dx.doi.org/10.1016/0921-8181(90)90017-7")</f>
        <v>http://dx.doi.org/10.1016/0921-8181(90)90017-7</v>
      </c>
      <c r="BG723" t="s">
        <v>74</v>
      </c>
      <c r="BH723" t="s">
        <v>74</v>
      </c>
      <c r="BI723">
        <v>13</v>
      </c>
      <c r="BJ723" t="s">
        <v>1640</v>
      </c>
      <c r="BK723" t="s">
        <v>97</v>
      </c>
      <c r="BL723" t="s">
        <v>1641</v>
      </c>
      <c r="BM723" t="s">
        <v>7490</v>
      </c>
      <c r="BN723" t="s">
        <v>74</v>
      </c>
      <c r="BO723" t="s">
        <v>99</v>
      </c>
      <c r="BP723" t="s">
        <v>74</v>
      </c>
      <c r="BQ723" t="s">
        <v>74</v>
      </c>
      <c r="BR723" t="s">
        <v>100</v>
      </c>
      <c r="BS723" t="s">
        <v>7491</v>
      </c>
      <c r="BT723" t="str">
        <f>HYPERLINK("https%3A%2F%2Fwww.webofscience.com%2Fwos%2Fwoscc%2Ffull-record%2FWOS:A1990EV98400006","View Full Record in Web of Science")</f>
        <v>View Full Record in Web of Science</v>
      </c>
    </row>
    <row r="724" spans="1:72" x14ac:dyDescent="0.15">
      <c r="A724" t="s">
        <v>72</v>
      </c>
      <c r="B724" t="s">
        <v>7492</v>
      </c>
      <c r="C724" t="s">
        <v>74</v>
      </c>
      <c r="D724" t="s">
        <v>74</v>
      </c>
      <c r="E724" t="s">
        <v>74</v>
      </c>
      <c r="F724" t="s">
        <v>7492</v>
      </c>
      <c r="G724" t="s">
        <v>74</v>
      </c>
      <c r="H724" t="s">
        <v>74</v>
      </c>
      <c r="I724" t="s">
        <v>7493</v>
      </c>
      <c r="J724" t="s">
        <v>1628</v>
      </c>
      <c r="K724" t="s">
        <v>74</v>
      </c>
      <c r="L724" t="s">
        <v>74</v>
      </c>
      <c r="M724" t="s">
        <v>77</v>
      </c>
      <c r="N724" t="s">
        <v>78</v>
      </c>
      <c r="O724" t="s">
        <v>74</v>
      </c>
      <c r="P724" t="s">
        <v>74</v>
      </c>
      <c r="Q724" t="s">
        <v>74</v>
      </c>
      <c r="R724" t="s">
        <v>74</v>
      </c>
      <c r="S724" t="s">
        <v>74</v>
      </c>
      <c r="T724" t="s">
        <v>74</v>
      </c>
      <c r="U724" t="s">
        <v>7494</v>
      </c>
      <c r="V724" t="s">
        <v>7495</v>
      </c>
      <c r="W724" t="s">
        <v>74</v>
      </c>
      <c r="X724" t="s">
        <v>74</v>
      </c>
      <c r="Y724" t="s">
        <v>7496</v>
      </c>
      <c r="Z724" t="s">
        <v>74</v>
      </c>
      <c r="AA724" t="s">
        <v>74</v>
      </c>
      <c r="AB724" t="s">
        <v>74</v>
      </c>
      <c r="AC724" t="s">
        <v>74</v>
      </c>
      <c r="AD724" t="s">
        <v>74</v>
      </c>
      <c r="AE724" t="s">
        <v>74</v>
      </c>
      <c r="AF724" t="s">
        <v>74</v>
      </c>
      <c r="AG724">
        <v>154</v>
      </c>
      <c r="AH724">
        <v>94</v>
      </c>
      <c r="AI724">
        <v>103</v>
      </c>
      <c r="AJ724">
        <v>0</v>
      </c>
      <c r="AK724">
        <v>40</v>
      </c>
      <c r="AL724" t="s">
        <v>715</v>
      </c>
      <c r="AM724" t="s">
        <v>716</v>
      </c>
      <c r="AN724" t="s">
        <v>717</v>
      </c>
      <c r="AO724" t="s">
        <v>1636</v>
      </c>
      <c r="AP724" t="s">
        <v>74</v>
      </c>
      <c r="AQ724" t="s">
        <v>74</v>
      </c>
      <c r="AR724" t="s">
        <v>1637</v>
      </c>
      <c r="AS724" t="s">
        <v>1638</v>
      </c>
      <c r="AT724" t="s">
        <v>7326</v>
      </c>
      <c r="AU724">
        <v>1990</v>
      </c>
      <c r="AV724">
        <v>89</v>
      </c>
      <c r="AW724">
        <v>3</v>
      </c>
      <c r="AX724" t="s">
        <v>74</v>
      </c>
      <c r="AY724" t="s">
        <v>74</v>
      </c>
      <c r="AZ724" t="s">
        <v>74</v>
      </c>
      <c r="BA724" t="s">
        <v>74</v>
      </c>
      <c r="BB724">
        <v>219</v>
      </c>
      <c r="BC724">
        <v>237</v>
      </c>
      <c r="BD724" t="s">
        <v>74</v>
      </c>
      <c r="BE724" t="s">
        <v>74</v>
      </c>
      <c r="BF724" t="s">
        <v>74</v>
      </c>
      <c r="BG724" t="s">
        <v>74</v>
      </c>
      <c r="BH724" t="s">
        <v>74</v>
      </c>
      <c r="BI724">
        <v>19</v>
      </c>
      <c r="BJ724" t="s">
        <v>1640</v>
      </c>
      <c r="BK724" t="s">
        <v>97</v>
      </c>
      <c r="BL724" t="s">
        <v>1641</v>
      </c>
      <c r="BM724" t="s">
        <v>7490</v>
      </c>
      <c r="BN724" t="s">
        <v>74</v>
      </c>
      <c r="BO724" t="s">
        <v>74</v>
      </c>
      <c r="BP724" t="s">
        <v>74</v>
      </c>
      <c r="BQ724" t="s">
        <v>74</v>
      </c>
      <c r="BR724" t="s">
        <v>100</v>
      </c>
      <c r="BS724" t="s">
        <v>7497</v>
      </c>
      <c r="BT724" t="str">
        <f>HYPERLINK("https%3A%2F%2Fwww.webofscience.com%2Fwos%2Fwoscc%2Ffull-record%2FWOS:A1990EV98400007","View Full Record in Web of Science")</f>
        <v>View Full Record in Web of Science</v>
      </c>
    </row>
    <row r="725" spans="1:72" x14ac:dyDescent="0.15">
      <c r="A725" t="s">
        <v>72</v>
      </c>
      <c r="B725" t="s">
        <v>7498</v>
      </c>
      <c r="C725" t="s">
        <v>74</v>
      </c>
      <c r="D725" t="s">
        <v>74</v>
      </c>
      <c r="E725" t="s">
        <v>74</v>
      </c>
      <c r="F725" t="s">
        <v>7498</v>
      </c>
      <c r="G725" t="s">
        <v>74</v>
      </c>
      <c r="H725" t="s">
        <v>74</v>
      </c>
      <c r="I725" t="s">
        <v>7499</v>
      </c>
      <c r="J725" t="s">
        <v>7500</v>
      </c>
      <c r="K725" t="s">
        <v>74</v>
      </c>
      <c r="L725" t="s">
        <v>74</v>
      </c>
      <c r="M725" t="s">
        <v>77</v>
      </c>
      <c r="N725" t="s">
        <v>78</v>
      </c>
      <c r="O725" t="s">
        <v>74</v>
      </c>
      <c r="P725" t="s">
        <v>74</v>
      </c>
      <c r="Q725" t="s">
        <v>74</v>
      </c>
      <c r="R725" t="s">
        <v>74</v>
      </c>
      <c r="S725" t="s">
        <v>74</v>
      </c>
      <c r="T725" t="s">
        <v>74</v>
      </c>
      <c r="U725" t="s">
        <v>74</v>
      </c>
      <c r="V725" t="s">
        <v>74</v>
      </c>
      <c r="W725" t="s">
        <v>4078</v>
      </c>
      <c r="X725" t="s">
        <v>782</v>
      </c>
      <c r="Y725" t="s">
        <v>7501</v>
      </c>
      <c r="Z725" t="s">
        <v>74</v>
      </c>
      <c r="AA725" t="s">
        <v>5372</v>
      </c>
      <c r="AB725" t="s">
        <v>7502</v>
      </c>
      <c r="AC725" t="s">
        <v>74</v>
      </c>
      <c r="AD725" t="s">
        <v>74</v>
      </c>
      <c r="AE725" t="s">
        <v>74</v>
      </c>
      <c r="AF725" t="s">
        <v>74</v>
      </c>
      <c r="AG725">
        <v>47</v>
      </c>
      <c r="AH725">
        <v>74</v>
      </c>
      <c r="AI725">
        <v>83</v>
      </c>
      <c r="AJ725">
        <v>0</v>
      </c>
      <c r="AK725">
        <v>21</v>
      </c>
      <c r="AL725" t="s">
        <v>248</v>
      </c>
      <c r="AM725" t="s">
        <v>249</v>
      </c>
      <c r="AN725" t="s">
        <v>250</v>
      </c>
      <c r="AO725" t="s">
        <v>7503</v>
      </c>
      <c r="AP725" t="s">
        <v>74</v>
      </c>
      <c r="AQ725" t="s">
        <v>74</v>
      </c>
      <c r="AR725" t="s">
        <v>7504</v>
      </c>
      <c r="AS725" t="s">
        <v>7505</v>
      </c>
      <c r="AT725" t="s">
        <v>7326</v>
      </c>
      <c r="AU725">
        <v>1990</v>
      </c>
      <c r="AV725">
        <v>27</v>
      </c>
      <c r="AW725">
        <v>3</v>
      </c>
      <c r="AX725" t="s">
        <v>74</v>
      </c>
      <c r="AY725" t="s">
        <v>74</v>
      </c>
      <c r="AZ725" t="s">
        <v>74</v>
      </c>
      <c r="BA725" t="s">
        <v>74</v>
      </c>
      <c r="BB725">
        <v>924</v>
      </c>
      <c r="BC725">
        <v>938</v>
      </c>
      <c r="BD725" t="s">
        <v>74</v>
      </c>
      <c r="BE725" t="s">
        <v>7506</v>
      </c>
      <c r="BF725" t="str">
        <f>HYPERLINK("http://dx.doi.org/10.2307/2404387","http://dx.doi.org/10.2307/2404387")</f>
        <v>http://dx.doi.org/10.2307/2404387</v>
      </c>
      <c r="BG725" t="s">
        <v>74</v>
      </c>
      <c r="BH725" t="s">
        <v>74</v>
      </c>
      <c r="BI725">
        <v>15</v>
      </c>
      <c r="BJ725" t="s">
        <v>833</v>
      </c>
      <c r="BK725" t="s">
        <v>97</v>
      </c>
      <c r="BL725" t="s">
        <v>438</v>
      </c>
      <c r="BM725" t="s">
        <v>7507</v>
      </c>
      <c r="BN725" t="s">
        <v>74</v>
      </c>
      <c r="BO725" t="s">
        <v>74</v>
      </c>
      <c r="BP725" t="s">
        <v>74</v>
      </c>
      <c r="BQ725" t="s">
        <v>74</v>
      </c>
      <c r="BR725" t="s">
        <v>100</v>
      </c>
      <c r="BS725" t="s">
        <v>7508</v>
      </c>
      <c r="BT725" t="str">
        <f>HYPERLINK("https%3A%2F%2Fwww.webofscience.com%2Fwos%2Fwoscc%2Ffull-record%2FWOS:A1990EK92500012","View Full Record in Web of Science")</f>
        <v>View Full Record in Web of Science</v>
      </c>
    </row>
    <row r="726" spans="1:72" x14ac:dyDescent="0.15">
      <c r="A726" t="s">
        <v>72</v>
      </c>
      <c r="B726" t="s">
        <v>7509</v>
      </c>
      <c r="C726" t="s">
        <v>74</v>
      </c>
      <c r="D726" t="s">
        <v>74</v>
      </c>
      <c r="E726" t="s">
        <v>74</v>
      </c>
      <c r="F726" t="s">
        <v>7509</v>
      </c>
      <c r="G726" t="s">
        <v>74</v>
      </c>
      <c r="H726" t="s">
        <v>74</v>
      </c>
      <c r="I726" t="s">
        <v>7510</v>
      </c>
      <c r="J726" t="s">
        <v>7500</v>
      </c>
      <c r="K726" t="s">
        <v>74</v>
      </c>
      <c r="L726" t="s">
        <v>74</v>
      </c>
      <c r="M726" t="s">
        <v>77</v>
      </c>
      <c r="N726" t="s">
        <v>78</v>
      </c>
      <c r="O726" t="s">
        <v>74</v>
      </c>
      <c r="P726" t="s">
        <v>74</v>
      </c>
      <c r="Q726" t="s">
        <v>74</v>
      </c>
      <c r="R726" t="s">
        <v>74</v>
      </c>
      <c r="S726" t="s">
        <v>74</v>
      </c>
      <c r="T726" t="s">
        <v>74</v>
      </c>
      <c r="U726" t="s">
        <v>74</v>
      </c>
      <c r="V726" t="s">
        <v>74</v>
      </c>
      <c r="W726" t="s">
        <v>74</v>
      </c>
      <c r="X726" t="s">
        <v>74</v>
      </c>
      <c r="Y726" t="s">
        <v>7511</v>
      </c>
      <c r="Z726" t="s">
        <v>74</v>
      </c>
      <c r="AA726" t="s">
        <v>74</v>
      </c>
      <c r="AB726" t="s">
        <v>74</v>
      </c>
      <c r="AC726" t="s">
        <v>74</v>
      </c>
      <c r="AD726" t="s">
        <v>74</v>
      </c>
      <c r="AE726" t="s">
        <v>74</v>
      </c>
      <c r="AF726" t="s">
        <v>74</v>
      </c>
      <c r="AG726">
        <v>25</v>
      </c>
      <c r="AH726">
        <v>45</v>
      </c>
      <c r="AI726">
        <v>47</v>
      </c>
      <c r="AJ726">
        <v>0</v>
      </c>
      <c r="AK726">
        <v>7</v>
      </c>
      <c r="AL726" t="s">
        <v>248</v>
      </c>
      <c r="AM726" t="s">
        <v>249</v>
      </c>
      <c r="AN726" t="s">
        <v>250</v>
      </c>
      <c r="AO726" t="s">
        <v>7503</v>
      </c>
      <c r="AP726" t="s">
        <v>74</v>
      </c>
      <c r="AQ726" t="s">
        <v>74</v>
      </c>
      <c r="AR726" t="s">
        <v>7504</v>
      </c>
      <c r="AS726" t="s">
        <v>7505</v>
      </c>
      <c r="AT726" t="s">
        <v>7326</v>
      </c>
      <c r="AU726">
        <v>1990</v>
      </c>
      <c r="AV726">
        <v>27</v>
      </c>
      <c r="AW726">
        <v>3</v>
      </c>
      <c r="AX726" t="s">
        <v>74</v>
      </c>
      <c r="AY726" t="s">
        <v>74</v>
      </c>
      <c r="AZ726" t="s">
        <v>74</v>
      </c>
      <c r="BA726" t="s">
        <v>74</v>
      </c>
      <c r="BB726">
        <v>1042</v>
      </c>
      <c r="BC726">
        <v>1054</v>
      </c>
      <c r="BD726" t="s">
        <v>74</v>
      </c>
      <c r="BE726" t="s">
        <v>7512</v>
      </c>
      <c r="BF726" t="str">
        <f>HYPERLINK("http://dx.doi.org/10.2307/2404394","http://dx.doi.org/10.2307/2404394")</f>
        <v>http://dx.doi.org/10.2307/2404394</v>
      </c>
      <c r="BG726" t="s">
        <v>74</v>
      </c>
      <c r="BH726" t="s">
        <v>74</v>
      </c>
      <c r="BI726">
        <v>13</v>
      </c>
      <c r="BJ726" t="s">
        <v>833</v>
      </c>
      <c r="BK726" t="s">
        <v>97</v>
      </c>
      <c r="BL726" t="s">
        <v>438</v>
      </c>
      <c r="BM726" t="s">
        <v>7507</v>
      </c>
      <c r="BN726" t="s">
        <v>74</v>
      </c>
      <c r="BO726" t="s">
        <v>74</v>
      </c>
      <c r="BP726" t="s">
        <v>74</v>
      </c>
      <c r="BQ726" t="s">
        <v>74</v>
      </c>
      <c r="BR726" t="s">
        <v>100</v>
      </c>
      <c r="BS726" t="s">
        <v>7513</v>
      </c>
      <c r="BT726" t="str">
        <f>HYPERLINK("https%3A%2F%2Fwww.webofscience.com%2Fwos%2Fwoscc%2Ffull-record%2FWOS:A1990EK92500019","View Full Record in Web of Science")</f>
        <v>View Full Record in Web of Science</v>
      </c>
    </row>
    <row r="727" spans="1:72" x14ac:dyDescent="0.15">
      <c r="A727" t="s">
        <v>72</v>
      </c>
      <c r="B727" t="s">
        <v>7514</v>
      </c>
      <c r="C727" t="s">
        <v>74</v>
      </c>
      <c r="D727" t="s">
        <v>74</v>
      </c>
      <c r="E727" t="s">
        <v>74</v>
      </c>
      <c r="F727" t="s">
        <v>7514</v>
      </c>
      <c r="G727" t="s">
        <v>74</v>
      </c>
      <c r="H727" t="s">
        <v>74</v>
      </c>
      <c r="I727" t="s">
        <v>7515</v>
      </c>
      <c r="J727" t="s">
        <v>532</v>
      </c>
      <c r="K727" t="s">
        <v>74</v>
      </c>
      <c r="L727" t="s">
        <v>74</v>
      </c>
      <c r="M727" t="s">
        <v>77</v>
      </c>
      <c r="N727" t="s">
        <v>401</v>
      </c>
      <c r="O727" t="s">
        <v>7516</v>
      </c>
      <c r="P727">
        <v>1989</v>
      </c>
      <c r="Q727" t="s">
        <v>535</v>
      </c>
      <c r="R727" t="s">
        <v>74</v>
      </c>
      <c r="S727" t="s">
        <v>74</v>
      </c>
      <c r="T727" t="s">
        <v>74</v>
      </c>
      <c r="U727" t="s">
        <v>7517</v>
      </c>
      <c r="V727" t="s">
        <v>7518</v>
      </c>
      <c r="W727" t="s">
        <v>74</v>
      </c>
      <c r="X727" t="s">
        <v>74</v>
      </c>
      <c r="Y727" t="s">
        <v>7519</v>
      </c>
      <c r="Z727" t="s">
        <v>74</v>
      </c>
      <c r="AA727" t="s">
        <v>74</v>
      </c>
      <c r="AB727" t="s">
        <v>74</v>
      </c>
      <c r="AC727" t="s">
        <v>74</v>
      </c>
      <c r="AD727" t="s">
        <v>74</v>
      </c>
      <c r="AE727" t="s">
        <v>74</v>
      </c>
      <c r="AF727" t="s">
        <v>74</v>
      </c>
      <c r="AG727">
        <v>45</v>
      </c>
      <c r="AH727">
        <v>22</v>
      </c>
      <c r="AI727">
        <v>22</v>
      </c>
      <c r="AJ727">
        <v>0</v>
      </c>
      <c r="AK727">
        <v>0</v>
      </c>
      <c r="AL727" t="s">
        <v>461</v>
      </c>
      <c r="AM727" t="s">
        <v>249</v>
      </c>
      <c r="AN727" t="s">
        <v>462</v>
      </c>
      <c r="AO727" t="s">
        <v>539</v>
      </c>
      <c r="AP727" t="s">
        <v>74</v>
      </c>
      <c r="AQ727" t="s">
        <v>74</v>
      </c>
      <c r="AR727" t="s">
        <v>540</v>
      </c>
      <c r="AS727" t="s">
        <v>541</v>
      </c>
      <c r="AT727" t="s">
        <v>7326</v>
      </c>
      <c r="AU727">
        <v>1990</v>
      </c>
      <c r="AV727">
        <v>52</v>
      </c>
      <c r="AW727">
        <v>12</v>
      </c>
      <c r="AX727" t="s">
        <v>74</v>
      </c>
      <c r="AY727" t="s">
        <v>74</v>
      </c>
      <c r="AZ727" t="s">
        <v>74</v>
      </c>
      <c r="BA727" t="s">
        <v>74</v>
      </c>
      <c r="BB727">
        <v>1135</v>
      </c>
      <c r="BC727">
        <v>1154</v>
      </c>
      <c r="BD727" t="s">
        <v>74</v>
      </c>
      <c r="BE727" t="s">
        <v>7520</v>
      </c>
      <c r="BF727" t="str">
        <f>HYPERLINK("http://dx.doi.org/10.1016/0021-9169(90)90083-Y","http://dx.doi.org/10.1016/0021-9169(90)90083-Y")</f>
        <v>http://dx.doi.org/10.1016/0021-9169(90)90083-Y</v>
      </c>
      <c r="BG727" t="s">
        <v>74</v>
      </c>
      <c r="BH727" t="s">
        <v>74</v>
      </c>
      <c r="BI727">
        <v>20</v>
      </c>
      <c r="BJ727" t="s">
        <v>96</v>
      </c>
      <c r="BK727" t="s">
        <v>417</v>
      </c>
      <c r="BL727" t="s">
        <v>96</v>
      </c>
      <c r="BM727" t="s">
        <v>7521</v>
      </c>
      <c r="BN727" t="s">
        <v>74</v>
      </c>
      <c r="BO727" t="s">
        <v>74</v>
      </c>
      <c r="BP727" t="s">
        <v>74</v>
      </c>
      <c r="BQ727" t="s">
        <v>74</v>
      </c>
      <c r="BR727" t="s">
        <v>100</v>
      </c>
      <c r="BS727" t="s">
        <v>7522</v>
      </c>
      <c r="BT727" t="str">
        <f>HYPERLINK("https%3A%2F%2Fwww.webofscience.com%2Fwos%2Fwoscc%2Ffull-record%2FWOS:A1990FA40900004","View Full Record in Web of Science")</f>
        <v>View Full Record in Web of Science</v>
      </c>
    </row>
    <row r="728" spans="1:72" x14ac:dyDescent="0.15">
      <c r="A728" t="s">
        <v>72</v>
      </c>
      <c r="B728" t="s">
        <v>7523</v>
      </c>
      <c r="C728" t="s">
        <v>74</v>
      </c>
      <c r="D728" t="s">
        <v>74</v>
      </c>
      <c r="E728" t="s">
        <v>74</v>
      </c>
      <c r="F728" t="s">
        <v>7523</v>
      </c>
      <c r="G728" t="s">
        <v>74</v>
      </c>
      <c r="H728" t="s">
        <v>74</v>
      </c>
      <c r="I728" t="s">
        <v>7524</v>
      </c>
      <c r="J728" t="s">
        <v>7525</v>
      </c>
      <c r="K728" t="s">
        <v>74</v>
      </c>
      <c r="L728" t="s">
        <v>74</v>
      </c>
      <c r="M728" t="s">
        <v>77</v>
      </c>
      <c r="N728" t="s">
        <v>78</v>
      </c>
      <c r="O728" t="s">
        <v>74</v>
      </c>
      <c r="P728" t="s">
        <v>74</v>
      </c>
      <c r="Q728" t="s">
        <v>74</v>
      </c>
      <c r="R728" t="s">
        <v>74</v>
      </c>
      <c r="S728" t="s">
        <v>74</v>
      </c>
      <c r="T728" t="s">
        <v>74</v>
      </c>
      <c r="U728" t="s">
        <v>7526</v>
      </c>
      <c r="V728" t="s">
        <v>7527</v>
      </c>
      <c r="W728" t="s">
        <v>7528</v>
      </c>
      <c r="X728" t="s">
        <v>7529</v>
      </c>
      <c r="Y728" t="s">
        <v>2502</v>
      </c>
      <c r="Z728" t="s">
        <v>74</v>
      </c>
      <c r="AA728" t="s">
        <v>2503</v>
      </c>
      <c r="AB728" t="s">
        <v>74</v>
      </c>
      <c r="AC728" t="s">
        <v>74</v>
      </c>
      <c r="AD728" t="s">
        <v>74</v>
      </c>
      <c r="AE728" t="s">
        <v>74</v>
      </c>
      <c r="AF728" t="s">
        <v>74</v>
      </c>
      <c r="AG728">
        <v>62</v>
      </c>
      <c r="AH728">
        <v>17</v>
      </c>
      <c r="AI728">
        <v>18</v>
      </c>
      <c r="AJ728">
        <v>1</v>
      </c>
      <c r="AK728">
        <v>3</v>
      </c>
      <c r="AL728" t="s">
        <v>715</v>
      </c>
      <c r="AM728" t="s">
        <v>716</v>
      </c>
      <c r="AN728" t="s">
        <v>717</v>
      </c>
      <c r="AO728" t="s">
        <v>7530</v>
      </c>
      <c r="AP728" t="s">
        <v>74</v>
      </c>
      <c r="AQ728" t="s">
        <v>74</v>
      </c>
      <c r="AR728" t="s">
        <v>7531</v>
      </c>
      <c r="AS728" t="s">
        <v>7532</v>
      </c>
      <c r="AT728" t="s">
        <v>7326</v>
      </c>
      <c r="AU728">
        <v>1990</v>
      </c>
      <c r="AV728">
        <v>44</v>
      </c>
      <c r="AW728" t="s">
        <v>2532</v>
      </c>
      <c r="AX728" t="s">
        <v>74</v>
      </c>
      <c r="AY728" t="s">
        <v>74</v>
      </c>
      <c r="AZ728" t="s">
        <v>74</v>
      </c>
      <c r="BA728" t="s">
        <v>74</v>
      </c>
      <c r="BB728">
        <v>315</v>
      </c>
      <c r="BC728">
        <v>338</v>
      </c>
      <c r="BD728" t="s">
        <v>74</v>
      </c>
      <c r="BE728" t="s">
        <v>7533</v>
      </c>
      <c r="BF728" t="str">
        <f>HYPERLINK("http://dx.doi.org/10.1016/0377-0273(90)90025-B","http://dx.doi.org/10.1016/0377-0273(90)90025-B")</f>
        <v>http://dx.doi.org/10.1016/0377-0273(90)90025-B</v>
      </c>
      <c r="BG728" t="s">
        <v>74</v>
      </c>
      <c r="BH728" t="s">
        <v>74</v>
      </c>
      <c r="BI728">
        <v>24</v>
      </c>
      <c r="BJ728" t="s">
        <v>380</v>
      </c>
      <c r="BK728" t="s">
        <v>97</v>
      </c>
      <c r="BL728" t="s">
        <v>381</v>
      </c>
      <c r="BM728" t="s">
        <v>7534</v>
      </c>
      <c r="BN728" t="s">
        <v>74</v>
      </c>
      <c r="BO728" t="s">
        <v>74</v>
      </c>
      <c r="BP728" t="s">
        <v>74</v>
      </c>
      <c r="BQ728" t="s">
        <v>74</v>
      </c>
      <c r="BR728" t="s">
        <v>100</v>
      </c>
      <c r="BS728" t="s">
        <v>7535</v>
      </c>
      <c r="BT728" t="str">
        <f>HYPERLINK("https%3A%2F%2Fwww.webofscience.com%2Fwos%2Fwoscc%2Ffull-record%2FWOS:A1990EW30100007","View Full Record in Web of Science")</f>
        <v>View Full Record in Web of Science</v>
      </c>
    </row>
    <row r="729" spans="1:72" x14ac:dyDescent="0.15">
      <c r="A729" t="s">
        <v>72</v>
      </c>
      <c r="B729" t="s">
        <v>7536</v>
      </c>
      <c r="C729" t="s">
        <v>74</v>
      </c>
      <c r="D729" t="s">
        <v>74</v>
      </c>
      <c r="E729" t="s">
        <v>74</v>
      </c>
      <c r="F729" t="s">
        <v>7536</v>
      </c>
      <c r="G729" t="s">
        <v>74</v>
      </c>
      <c r="H729" t="s">
        <v>74</v>
      </c>
      <c r="I729" t="s">
        <v>7537</v>
      </c>
      <c r="J729" t="s">
        <v>747</v>
      </c>
      <c r="K729" t="s">
        <v>74</v>
      </c>
      <c r="L729" t="s">
        <v>74</v>
      </c>
      <c r="M729" t="s">
        <v>77</v>
      </c>
      <c r="N729" t="s">
        <v>78</v>
      </c>
      <c r="O729" t="s">
        <v>74</v>
      </c>
      <c r="P729" t="s">
        <v>74</v>
      </c>
      <c r="Q729" t="s">
        <v>74</v>
      </c>
      <c r="R729" t="s">
        <v>74</v>
      </c>
      <c r="S729" t="s">
        <v>74</v>
      </c>
      <c r="T729" t="s">
        <v>74</v>
      </c>
      <c r="U729" t="s">
        <v>7538</v>
      </c>
      <c r="V729" t="s">
        <v>7539</v>
      </c>
      <c r="W729" t="s">
        <v>74</v>
      </c>
      <c r="X729" t="s">
        <v>74</v>
      </c>
      <c r="Y729" t="s">
        <v>7540</v>
      </c>
      <c r="Z729" t="s">
        <v>74</v>
      </c>
      <c r="AA729" t="s">
        <v>74</v>
      </c>
      <c r="AB729" t="s">
        <v>74</v>
      </c>
      <c r="AC729" t="s">
        <v>74</v>
      </c>
      <c r="AD729" t="s">
        <v>74</v>
      </c>
      <c r="AE729" t="s">
        <v>74</v>
      </c>
      <c r="AF729" t="s">
        <v>74</v>
      </c>
      <c r="AG729">
        <v>66</v>
      </c>
      <c r="AH729">
        <v>798</v>
      </c>
      <c r="AI729">
        <v>825</v>
      </c>
      <c r="AJ729">
        <v>3</v>
      </c>
      <c r="AK729">
        <v>85</v>
      </c>
      <c r="AL729" t="s">
        <v>751</v>
      </c>
      <c r="AM729" t="s">
        <v>752</v>
      </c>
      <c r="AN729" t="s">
        <v>7541</v>
      </c>
      <c r="AO729" t="s">
        <v>754</v>
      </c>
      <c r="AP729" t="s">
        <v>74</v>
      </c>
      <c r="AQ729" t="s">
        <v>74</v>
      </c>
      <c r="AR729" t="s">
        <v>747</v>
      </c>
      <c r="AS729" t="s">
        <v>755</v>
      </c>
      <c r="AT729" t="s">
        <v>7326</v>
      </c>
      <c r="AU729">
        <v>1990</v>
      </c>
      <c r="AV729">
        <v>25</v>
      </c>
      <c r="AW729">
        <v>4</v>
      </c>
      <c r="AX729" t="s">
        <v>74</v>
      </c>
      <c r="AY729" t="s">
        <v>74</v>
      </c>
      <c r="AZ729" t="s">
        <v>74</v>
      </c>
      <c r="BA729" t="s">
        <v>74</v>
      </c>
      <c r="BB729">
        <v>323</v>
      </c>
      <c r="BC729">
        <v>337</v>
      </c>
      <c r="BD729" t="s">
        <v>74</v>
      </c>
      <c r="BE729" t="s">
        <v>7542</v>
      </c>
      <c r="BF729" t="str">
        <f>HYPERLINK("http://dx.doi.org/10.1111/j.1945-5100.1990.tb00717.x","http://dx.doi.org/10.1111/j.1945-5100.1990.tb00717.x")</f>
        <v>http://dx.doi.org/10.1111/j.1945-5100.1990.tb00717.x</v>
      </c>
      <c r="BG729" t="s">
        <v>74</v>
      </c>
      <c r="BH729" t="s">
        <v>74</v>
      </c>
      <c r="BI729">
        <v>15</v>
      </c>
      <c r="BJ729" t="s">
        <v>170</v>
      </c>
      <c r="BK729" t="s">
        <v>97</v>
      </c>
      <c r="BL729" t="s">
        <v>170</v>
      </c>
      <c r="BM729" t="s">
        <v>7543</v>
      </c>
      <c r="BN729" t="s">
        <v>74</v>
      </c>
      <c r="BO729" t="s">
        <v>74</v>
      </c>
      <c r="BP729" t="s">
        <v>74</v>
      </c>
      <c r="BQ729" t="s">
        <v>74</v>
      </c>
      <c r="BR729" t="s">
        <v>100</v>
      </c>
      <c r="BS729" t="s">
        <v>7544</v>
      </c>
      <c r="BT729" t="str">
        <f>HYPERLINK("https%3A%2F%2Fwww.webofscience.com%2Fwos%2Fwoscc%2Ffull-record%2FWOS:A1990EU26300011","View Full Record in Web of Science")</f>
        <v>View Full Record in Web of Science</v>
      </c>
    </row>
    <row r="730" spans="1:72" x14ac:dyDescent="0.15">
      <c r="A730" t="s">
        <v>72</v>
      </c>
      <c r="B730" t="s">
        <v>7545</v>
      </c>
      <c r="C730" t="s">
        <v>74</v>
      </c>
      <c r="D730" t="s">
        <v>74</v>
      </c>
      <c r="E730" t="s">
        <v>74</v>
      </c>
      <c r="F730" t="s">
        <v>7545</v>
      </c>
      <c r="G730" t="s">
        <v>74</v>
      </c>
      <c r="H730" t="s">
        <v>74</v>
      </c>
      <c r="I730" t="s">
        <v>7546</v>
      </c>
      <c r="J730" t="s">
        <v>747</v>
      </c>
      <c r="K730" t="s">
        <v>74</v>
      </c>
      <c r="L730" t="s">
        <v>74</v>
      </c>
      <c r="M730" t="s">
        <v>77</v>
      </c>
      <c r="N730" t="s">
        <v>52</v>
      </c>
      <c r="O730" t="s">
        <v>74</v>
      </c>
      <c r="P730" t="s">
        <v>74</v>
      </c>
      <c r="Q730" t="s">
        <v>74</v>
      </c>
      <c r="R730" t="s">
        <v>74</v>
      </c>
      <c r="S730" t="s">
        <v>74</v>
      </c>
      <c r="T730" t="s">
        <v>74</v>
      </c>
      <c r="U730" t="s">
        <v>74</v>
      </c>
      <c r="V730" t="s">
        <v>74</v>
      </c>
      <c r="W730" t="s">
        <v>7547</v>
      </c>
      <c r="X730" t="s">
        <v>7548</v>
      </c>
      <c r="Y730" t="s">
        <v>74</v>
      </c>
      <c r="Z730" t="s">
        <v>74</v>
      </c>
      <c r="AA730" t="s">
        <v>74</v>
      </c>
      <c r="AB730" t="s">
        <v>74</v>
      </c>
      <c r="AC730" t="s">
        <v>74</v>
      </c>
      <c r="AD730" t="s">
        <v>74</v>
      </c>
      <c r="AE730" t="s">
        <v>74</v>
      </c>
      <c r="AF730" t="s">
        <v>74</v>
      </c>
      <c r="AG730">
        <v>2</v>
      </c>
      <c r="AH730">
        <v>3</v>
      </c>
      <c r="AI730">
        <v>3</v>
      </c>
      <c r="AJ730">
        <v>0</v>
      </c>
      <c r="AK730">
        <v>0</v>
      </c>
      <c r="AL730" t="s">
        <v>751</v>
      </c>
      <c r="AM730" t="s">
        <v>752</v>
      </c>
      <c r="AN730" t="s">
        <v>753</v>
      </c>
      <c r="AO730" t="s">
        <v>754</v>
      </c>
      <c r="AP730" t="s">
        <v>74</v>
      </c>
      <c r="AQ730" t="s">
        <v>74</v>
      </c>
      <c r="AR730" t="s">
        <v>747</v>
      </c>
      <c r="AS730" t="s">
        <v>755</v>
      </c>
      <c r="AT730" t="s">
        <v>7326</v>
      </c>
      <c r="AU730">
        <v>1990</v>
      </c>
      <c r="AV730">
        <v>25</v>
      </c>
      <c r="AW730">
        <v>4</v>
      </c>
      <c r="AX730" t="s">
        <v>74</v>
      </c>
      <c r="AY730" t="s">
        <v>74</v>
      </c>
      <c r="AZ730" t="s">
        <v>74</v>
      </c>
      <c r="BA730" t="s">
        <v>74</v>
      </c>
      <c r="BB730">
        <v>359</v>
      </c>
      <c r="BC730">
        <v>360</v>
      </c>
      <c r="BD730" t="s">
        <v>74</v>
      </c>
      <c r="BE730" t="s">
        <v>74</v>
      </c>
      <c r="BF730" t="s">
        <v>74</v>
      </c>
      <c r="BG730" t="s">
        <v>74</v>
      </c>
      <c r="BH730" t="s">
        <v>74</v>
      </c>
      <c r="BI730">
        <v>2</v>
      </c>
      <c r="BJ730" t="s">
        <v>170</v>
      </c>
      <c r="BK730" t="s">
        <v>97</v>
      </c>
      <c r="BL730" t="s">
        <v>170</v>
      </c>
      <c r="BM730" t="s">
        <v>7543</v>
      </c>
      <c r="BN730" t="s">
        <v>74</v>
      </c>
      <c r="BO730" t="s">
        <v>74</v>
      </c>
      <c r="BP730" t="s">
        <v>74</v>
      </c>
      <c r="BQ730" t="s">
        <v>74</v>
      </c>
      <c r="BR730" t="s">
        <v>100</v>
      </c>
      <c r="BS730" t="s">
        <v>7549</v>
      </c>
      <c r="BT730" t="str">
        <f>HYPERLINK("https%3A%2F%2Fwww.webofscience.com%2Fwos%2Fwoscc%2Ffull-record%2FWOS:A1990EU26300049","View Full Record in Web of Science")</f>
        <v>View Full Record in Web of Science</v>
      </c>
    </row>
    <row r="731" spans="1:72" x14ac:dyDescent="0.15">
      <c r="A731" t="s">
        <v>72</v>
      </c>
      <c r="B731" t="s">
        <v>7550</v>
      </c>
      <c r="C731" t="s">
        <v>74</v>
      </c>
      <c r="D731" t="s">
        <v>74</v>
      </c>
      <c r="E731" t="s">
        <v>74</v>
      </c>
      <c r="F731" t="s">
        <v>7550</v>
      </c>
      <c r="G731" t="s">
        <v>74</v>
      </c>
      <c r="H731" t="s">
        <v>74</v>
      </c>
      <c r="I731" t="s">
        <v>7551</v>
      </c>
      <c r="J731" t="s">
        <v>747</v>
      </c>
      <c r="K731" t="s">
        <v>74</v>
      </c>
      <c r="L731" t="s">
        <v>74</v>
      </c>
      <c r="M731" t="s">
        <v>77</v>
      </c>
      <c r="N731" t="s">
        <v>52</v>
      </c>
      <c r="O731" t="s">
        <v>74</v>
      </c>
      <c r="P731" t="s">
        <v>74</v>
      </c>
      <c r="Q731" t="s">
        <v>74</v>
      </c>
      <c r="R731" t="s">
        <v>74</v>
      </c>
      <c r="S731" t="s">
        <v>74</v>
      </c>
      <c r="T731" t="s">
        <v>74</v>
      </c>
      <c r="U731" t="s">
        <v>74</v>
      </c>
      <c r="V731" t="s">
        <v>74</v>
      </c>
      <c r="W731" t="s">
        <v>7552</v>
      </c>
      <c r="X731" t="s">
        <v>7553</v>
      </c>
      <c r="Y731" t="s">
        <v>74</v>
      </c>
      <c r="Z731" t="s">
        <v>74</v>
      </c>
      <c r="AA731" t="s">
        <v>7554</v>
      </c>
      <c r="AB731" t="s">
        <v>74</v>
      </c>
      <c r="AC731" t="s">
        <v>74</v>
      </c>
      <c r="AD731" t="s">
        <v>74</v>
      </c>
      <c r="AE731" t="s">
        <v>74</v>
      </c>
      <c r="AF731" t="s">
        <v>74</v>
      </c>
      <c r="AG731">
        <v>0</v>
      </c>
      <c r="AH731">
        <v>2</v>
      </c>
      <c r="AI731">
        <v>2</v>
      </c>
      <c r="AJ731">
        <v>0</v>
      </c>
      <c r="AK731">
        <v>0</v>
      </c>
      <c r="AL731" t="s">
        <v>751</v>
      </c>
      <c r="AM731" t="s">
        <v>752</v>
      </c>
      <c r="AN731" t="s">
        <v>7541</v>
      </c>
      <c r="AO731" t="s">
        <v>754</v>
      </c>
      <c r="AP731" t="s">
        <v>74</v>
      </c>
      <c r="AQ731" t="s">
        <v>74</v>
      </c>
      <c r="AR731" t="s">
        <v>747</v>
      </c>
      <c r="AS731" t="s">
        <v>755</v>
      </c>
      <c r="AT731" t="s">
        <v>7326</v>
      </c>
      <c r="AU731">
        <v>1990</v>
      </c>
      <c r="AV731">
        <v>25</v>
      </c>
      <c r="AW731">
        <v>4</v>
      </c>
      <c r="AX731" t="s">
        <v>74</v>
      </c>
      <c r="AY731" t="s">
        <v>74</v>
      </c>
      <c r="AZ731" t="s">
        <v>74</v>
      </c>
      <c r="BA731" t="s">
        <v>74</v>
      </c>
      <c r="BB731">
        <v>370</v>
      </c>
      <c r="BC731">
        <v>370</v>
      </c>
      <c r="BD731" t="s">
        <v>74</v>
      </c>
      <c r="BE731" t="s">
        <v>74</v>
      </c>
      <c r="BF731" t="s">
        <v>74</v>
      </c>
      <c r="BG731" t="s">
        <v>74</v>
      </c>
      <c r="BH731" t="s">
        <v>74</v>
      </c>
      <c r="BI731">
        <v>1</v>
      </c>
      <c r="BJ731" t="s">
        <v>170</v>
      </c>
      <c r="BK731" t="s">
        <v>97</v>
      </c>
      <c r="BL731" t="s">
        <v>170</v>
      </c>
      <c r="BM731" t="s">
        <v>7543</v>
      </c>
      <c r="BN731" t="s">
        <v>74</v>
      </c>
      <c r="BO731" t="s">
        <v>74</v>
      </c>
      <c r="BP731" t="s">
        <v>74</v>
      </c>
      <c r="BQ731" t="s">
        <v>74</v>
      </c>
      <c r="BR731" t="s">
        <v>100</v>
      </c>
      <c r="BS731" t="s">
        <v>7555</v>
      </c>
      <c r="BT731" t="str">
        <f>HYPERLINK("https%3A%2F%2Fwww.webofscience.com%2Fwos%2Fwoscc%2Ffull-record%2FWOS:A1990EU26300076","View Full Record in Web of Science")</f>
        <v>View Full Record in Web of Science</v>
      </c>
    </row>
    <row r="732" spans="1:72" x14ac:dyDescent="0.15">
      <c r="A732" t="s">
        <v>72</v>
      </c>
      <c r="B732" t="s">
        <v>7556</v>
      </c>
      <c r="C732" t="s">
        <v>74</v>
      </c>
      <c r="D732" t="s">
        <v>74</v>
      </c>
      <c r="E732" t="s">
        <v>74</v>
      </c>
      <c r="F732" t="s">
        <v>7556</v>
      </c>
      <c r="G732" t="s">
        <v>74</v>
      </c>
      <c r="H732" t="s">
        <v>74</v>
      </c>
      <c r="I732" t="s">
        <v>7557</v>
      </c>
      <c r="J732" t="s">
        <v>747</v>
      </c>
      <c r="K732" t="s">
        <v>74</v>
      </c>
      <c r="L732" t="s">
        <v>74</v>
      </c>
      <c r="M732" t="s">
        <v>77</v>
      </c>
      <c r="N732" t="s">
        <v>52</v>
      </c>
      <c r="O732" t="s">
        <v>74</v>
      </c>
      <c r="P732" t="s">
        <v>74</v>
      </c>
      <c r="Q732" t="s">
        <v>74</v>
      </c>
      <c r="R732" t="s">
        <v>74</v>
      </c>
      <c r="S732" t="s">
        <v>74</v>
      </c>
      <c r="T732" t="s">
        <v>74</v>
      </c>
      <c r="U732" t="s">
        <v>74</v>
      </c>
      <c r="V732" t="s">
        <v>74</v>
      </c>
      <c r="W732" t="s">
        <v>7558</v>
      </c>
      <c r="X732" t="s">
        <v>7559</v>
      </c>
      <c r="Y732" t="s">
        <v>74</v>
      </c>
      <c r="Z732" t="s">
        <v>74</v>
      </c>
      <c r="AA732" t="s">
        <v>74</v>
      </c>
      <c r="AB732" t="s">
        <v>74</v>
      </c>
      <c r="AC732" t="s">
        <v>74</v>
      </c>
      <c r="AD732" t="s">
        <v>74</v>
      </c>
      <c r="AE732" t="s">
        <v>74</v>
      </c>
      <c r="AF732" t="s">
        <v>74</v>
      </c>
      <c r="AG732">
        <v>4</v>
      </c>
      <c r="AH732">
        <v>0</v>
      </c>
      <c r="AI732">
        <v>1</v>
      </c>
      <c r="AJ732">
        <v>0</v>
      </c>
      <c r="AK732">
        <v>0</v>
      </c>
      <c r="AL732" t="s">
        <v>751</v>
      </c>
      <c r="AM732" t="s">
        <v>752</v>
      </c>
      <c r="AN732" t="s">
        <v>753</v>
      </c>
      <c r="AO732" t="s">
        <v>754</v>
      </c>
      <c r="AP732" t="s">
        <v>74</v>
      </c>
      <c r="AQ732" t="s">
        <v>74</v>
      </c>
      <c r="AR732" t="s">
        <v>747</v>
      </c>
      <c r="AS732" t="s">
        <v>755</v>
      </c>
      <c r="AT732" t="s">
        <v>7326</v>
      </c>
      <c r="AU732">
        <v>1990</v>
      </c>
      <c r="AV732">
        <v>25</v>
      </c>
      <c r="AW732">
        <v>4</v>
      </c>
      <c r="AX732" t="s">
        <v>74</v>
      </c>
      <c r="AY732" t="s">
        <v>74</v>
      </c>
      <c r="AZ732" t="s">
        <v>74</v>
      </c>
      <c r="BA732" t="s">
        <v>74</v>
      </c>
      <c r="BB732">
        <v>375</v>
      </c>
      <c r="BC732">
        <v>376</v>
      </c>
      <c r="BD732" t="s">
        <v>74</v>
      </c>
      <c r="BE732" t="s">
        <v>74</v>
      </c>
      <c r="BF732" t="s">
        <v>74</v>
      </c>
      <c r="BG732" t="s">
        <v>74</v>
      </c>
      <c r="BH732" t="s">
        <v>74</v>
      </c>
      <c r="BI732">
        <v>2</v>
      </c>
      <c r="BJ732" t="s">
        <v>170</v>
      </c>
      <c r="BK732" t="s">
        <v>97</v>
      </c>
      <c r="BL732" t="s">
        <v>170</v>
      </c>
      <c r="BM732" t="s">
        <v>7543</v>
      </c>
      <c r="BN732" t="s">
        <v>74</v>
      </c>
      <c r="BO732" t="s">
        <v>74</v>
      </c>
      <c r="BP732" t="s">
        <v>74</v>
      </c>
      <c r="BQ732" t="s">
        <v>74</v>
      </c>
      <c r="BR732" t="s">
        <v>100</v>
      </c>
      <c r="BS732" t="s">
        <v>7560</v>
      </c>
      <c r="BT732" t="str">
        <f>HYPERLINK("https%3A%2F%2Fwww.webofscience.com%2Fwos%2Fwoscc%2Ffull-record%2FWOS:A1990EU26300088","View Full Record in Web of Science")</f>
        <v>View Full Record in Web of Science</v>
      </c>
    </row>
    <row r="733" spans="1:72" x14ac:dyDescent="0.15">
      <c r="A733" t="s">
        <v>72</v>
      </c>
      <c r="B733" t="s">
        <v>7561</v>
      </c>
      <c r="C733" t="s">
        <v>74</v>
      </c>
      <c r="D733" t="s">
        <v>74</v>
      </c>
      <c r="E733" t="s">
        <v>74</v>
      </c>
      <c r="F733" t="s">
        <v>7561</v>
      </c>
      <c r="G733" t="s">
        <v>74</v>
      </c>
      <c r="H733" t="s">
        <v>74</v>
      </c>
      <c r="I733" t="s">
        <v>7562</v>
      </c>
      <c r="J733" t="s">
        <v>747</v>
      </c>
      <c r="K733" t="s">
        <v>74</v>
      </c>
      <c r="L733" t="s">
        <v>74</v>
      </c>
      <c r="M733" t="s">
        <v>77</v>
      </c>
      <c r="N733" t="s">
        <v>52</v>
      </c>
      <c r="O733" t="s">
        <v>74</v>
      </c>
      <c r="P733" t="s">
        <v>74</v>
      </c>
      <c r="Q733" t="s">
        <v>74</v>
      </c>
      <c r="R733" t="s">
        <v>74</v>
      </c>
      <c r="S733" t="s">
        <v>74</v>
      </c>
      <c r="T733" t="s">
        <v>74</v>
      </c>
      <c r="U733" t="s">
        <v>74</v>
      </c>
      <c r="V733" t="s">
        <v>74</v>
      </c>
      <c r="W733" t="s">
        <v>7563</v>
      </c>
      <c r="X733" t="s">
        <v>7564</v>
      </c>
      <c r="Y733" t="s">
        <v>74</v>
      </c>
      <c r="Z733" t="s">
        <v>74</v>
      </c>
      <c r="AA733" t="s">
        <v>74</v>
      </c>
      <c r="AB733" t="s">
        <v>74</v>
      </c>
      <c r="AC733" t="s">
        <v>74</v>
      </c>
      <c r="AD733" t="s">
        <v>74</v>
      </c>
      <c r="AE733" t="s">
        <v>74</v>
      </c>
      <c r="AF733" t="s">
        <v>74</v>
      </c>
      <c r="AG733">
        <v>0</v>
      </c>
      <c r="AH733">
        <v>0</v>
      </c>
      <c r="AI733">
        <v>0</v>
      </c>
      <c r="AJ733">
        <v>0</v>
      </c>
      <c r="AK733">
        <v>1</v>
      </c>
      <c r="AL733" t="s">
        <v>751</v>
      </c>
      <c r="AM733" t="s">
        <v>752</v>
      </c>
      <c r="AN733" t="s">
        <v>753</v>
      </c>
      <c r="AO733" t="s">
        <v>754</v>
      </c>
      <c r="AP733" t="s">
        <v>74</v>
      </c>
      <c r="AQ733" t="s">
        <v>74</v>
      </c>
      <c r="AR733" t="s">
        <v>747</v>
      </c>
      <c r="AS733" t="s">
        <v>755</v>
      </c>
      <c r="AT733" t="s">
        <v>7326</v>
      </c>
      <c r="AU733">
        <v>1990</v>
      </c>
      <c r="AV733">
        <v>25</v>
      </c>
      <c r="AW733">
        <v>4</v>
      </c>
      <c r="AX733" t="s">
        <v>74</v>
      </c>
      <c r="AY733" t="s">
        <v>74</v>
      </c>
      <c r="AZ733" t="s">
        <v>74</v>
      </c>
      <c r="BA733" t="s">
        <v>74</v>
      </c>
      <c r="BB733">
        <v>388</v>
      </c>
      <c r="BC733">
        <v>388</v>
      </c>
      <c r="BD733" t="s">
        <v>74</v>
      </c>
      <c r="BE733" t="s">
        <v>74</v>
      </c>
      <c r="BF733" t="s">
        <v>74</v>
      </c>
      <c r="BG733" t="s">
        <v>74</v>
      </c>
      <c r="BH733" t="s">
        <v>74</v>
      </c>
      <c r="BI733">
        <v>1</v>
      </c>
      <c r="BJ733" t="s">
        <v>170</v>
      </c>
      <c r="BK733" t="s">
        <v>97</v>
      </c>
      <c r="BL733" t="s">
        <v>170</v>
      </c>
      <c r="BM733" t="s">
        <v>7543</v>
      </c>
      <c r="BN733" t="s">
        <v>74</v>
      </c>
      <c r="BO733" t="s">
        <v>74</v>
      </c>
      <c r="BP733" t="s">
        <v>74</v>
      </c>
      <c r="BQ733" t="s">
        <v>74</v>
      </c>
      <c r="BR733" t="s">
        <v>100</v>
      </c>
      <c r="BS733" t="s">
        <v>7565</v>
      </c>
      <c r="BT733" t="str">
        <f>HYPERLINK("https%3A%2F%2Fwww.webofscience.com%2Fwos%2Fwoscc%2Ffull-record%2FWOS:A1990EU26300120","View Full Record in Web of Science")</f>
        <v>View Full Record in Web of Science</v>
      </c>
    </row>
    <row r="734" spans="1:72" x14ac:dyDescent="0.15">
      <c r="A734" t="s">
        <v>72</v>
      </c>
      <c r="B734" t="s">
        <v>7566</v>
      </c>
      <c r="C734" t="s">
        <v>74</v>
      </c>
      <c r="D734" t="s">
        <v>74</v>
      </c>
      <c r="E734" t="s">
        <v>74</v>
      </c>
      <c r="F734" t="s">
        <v>7566</v>
      </c>
      <c r="G734" t="s">
        <v>74</v>
      </c>
      <c r="H734" t="s">
        <v>74</v>
      </c>
      <c r="I734" t="s">
        <v>7567</v>
      </c>
      <c r="J734" t="s">
        <v>747</v>
      </c>
      <c r="K734" t="s">
        <v>74</v>
      </c>
      <c r="L734" t="s">
        <v>74</v>
      </c>
      <c r="M734" t="s">
        <v>77</v>
      </c>
      <c r="N734" t="s">
        <v>52</v>
      </c>
      <c r="O734" t="s">
        <v>74</v>
      </c>
      <c r="P734" t="s">
        <v>74</v>
      </c>
      <c r="Q734" t="s">
        <v>74</v>
      </c>
      <c r="R734" t="s">
        <v>74</v>
      </c>
      <c r="S734" t="s">
        <v>74</v>
      </c>
      <c r="T734" t="s">
        <v>74</v>
      </c>
      <c r="U734" t="s">
        <v>7568</v>
      </c>
      <c r="V734" t="s">
        <v>74</v>
      </c>
      <c r="W734" t="s">
        <v>7569</v>
      </c>
      <c r="X734" t="s">
        <v>7570</v>
      </c>
      <c r="Y734" t="s">
        <v>74</v>
      </c>
      <c r="Z734" t="s">
        <v>74</v>
      </c>
      <c r="AA734" t="s">
        <v>74</v>
      </c>
      <c r="AB734" t="s">
        <v>74</v>
      </c>
      <c r="AC734" t="s">
        <v>74</v>
      </c>
      <c r="AD734" t="s">
        <v>74</v>
      </c>
      <c r="AE734" t="s">
        <v>74</v>
      </c>
      <c r="AF734" t="s">
        <v>74</v>
      </c>
      <c r="AG734">
        <v>2</v>
      </c>
      <c r="AH734">
        <v>0</v>
      </c>
      <c r="AI734">
        <v>0</v>
      </c>
      <c r="AJ734">
        <v>0</v>
      </c>
      <c r="AK734">
        <v>0</v>
      </c>
      <c r="AL734" t="s">
        <v>751</v>
      </c>
      <c r="AM734" t="s">
        <v>752</v>
      </c>
      <c r="AN734" t="s">
        <v>7541</v>
      </c>
      <c r="AO734" t="s">
        <v>754</v>
      </c>
      <c r="AP734" t="s">
        <v>74</v>
      </c>
      <c r="AQ734" t="s">
        <v>74</v>
      </c>
      <c r="AR734" t="s">
        <v>747</v>
      </c>
      <c r="AS734" t="s">
        <v>755</v>
      </c>
      <c r="AT734" t="s">
        <v>7326</v>
      </c>
      <c r="AU734">
        <v>1990</v>
      </c>
      <c r="AV734">
        <v>25</v>
      </c>
      <c r="AW734">
        <v>4</v>
      </c>
      <c r="AX734" t="s">
        <v>74</v>
      </c>
      <c r="AY734" t="s">
        <v>74</v>
      </c>
      <c r="AZ734" t="s">
        <v>74</v>
      </c>
      <c r="BA734" t="s">
        <v>74</v>
      </c>
      <c r="BB734">
        <v>416</v>
      </c>
      <c r="BC734">
        <v>416</v>
      </c>
      <c r="BD734" t="s">
        <v>74</v>
      </c>
      <c r="BE734" t="s">
        <v>74</v>
      </c>
      <c r="BF734" t="s">
        <v>74</v>
      </c>
      <c r="BG734" t="s">
        <v>74</v>
      </c>
      <c r="BH734" t="s">
        <v>74</v>
      </c>
      <c r="BI734">
        <v>1</v>
      </c>
      <c r="BJ734" t="s">
        <v>170</v>
      </c>
      <c r="BK734" t="s">
        <v>97</v>
      </c>
      <c r="BL734" t="s">
        <v>170</v>
      </c>
      <c r="BM734" t="s">
        <v>7543</v>
      </c>
      <c r="BN734" t="s">
        <v>74</v>
      </c>
      <c r="BO734" t="s">
        <v>74</v>
      </c>
      <c r="BP734" t="s">
        <v>74</v>
      </c>
      <c r="BQ734" t="s">
        <v>74</v>
      </c>
      <c r="BR734" t="s">
        <v>100</v>
      </c>
      <c r="BS734" t="s">
        <v>7571</v>
      </c>
      <c r="BT734" t="str">
        <f>HYPERLINK("https%3A%2F%2Fwww.webofscience.com%2Fwos%2Fwoscc%2Ffull-record%2FWOS:A1990EU26300188","View Full Record in Web of Science")</f>
        <v>View Full Record in Web of Science</v>
      </c>
    </row>
    <row r="735" spans="1:72" x14ac:dyDescent="0.15">
      <c r="A735" t="s">
        <v>72</v>
      </c>
      <c r="B735" t="s">
        <v>7572</v>
      </c>
      <c r="C735" t="s">
        <v>74</v>
      </c>
      <c r="D735" t="s">
        <v>74</v>
      </c>
      <c r="E735" t="s">
        <v>74</v>
      </c>
      <c r="F735" t="s">
        <v>7572</v>
      </c>
      <c r="G735" t="s">
        <v>74</v>
      </c>
      <c r="H735" t="s">
        <v>74</v>
      </c>
      <c r="I735" t="s">
        <v>7573</v>
      </c>
      <c r="J735" t="s">
        <v>7574</v>
      </c>
      <c r="K735" t="s">
        <v>74</v>
      </c>
      <c r="L735" t="s">
        <v>74</v>
      </c>
      <c r="M735" t="s">
        <v>77</v>
      </c>
      <c r="N735" t="s">
        <v>401</v>
      </c>
      <c r="O735" t="s">
        <v>7575</v>
      </c>
      <c r="P735" t="s">
        <v>7576</v>
      </c>
      <c r="Q735" t="s">
        <v>7577</v>
      </c>
      <c r="R735" t="s">
        <v>74</v>
      </c>
      <c r="S735" t="s">
        <v>74</v>
      </c>
      <c r="T735" t="s">
        <v>74</v>
      </c>
      <c r="U735" t="s">
        <v>7578</v>
      </c>
      <c r="V735" t="s">
        <v>7579</v>
      </c>
      <c r="W735" t="s">
        <v>7580</v>
      </c>
      <c r="X735" t="s">
        <v>7581</v>
      </c>
      <c r="Y735" t="s">
        <v>7582</v>
      </c>
      <c r="Z735" t="s">
        <v>74</v>
      </c>
      <c r="AA735" t="s">
        <v>7554</v>
      </c>
      <c r="AB735" t="s">
        <v>74</v>
      </c>
      <c r="AC735" t="s">
        <v>74</v>
      </c>
      <c r="AD735" t="s">
        <v>74</v>
      </c>
      <c r="AE735" t="s">
        <v>74</v>
      </c>
      <c r="AF735" t="s">
        <v>74</v>
      </c>
      <c r="AG735">
        <v>28</v>
      </c>
      <c r="AH735">
        <v>4</v>
      </c>
      <c r="AI735">
        <v>4</v>
      </c>
      <c r="AJ735">
        <v>0</v>
      </c>
      <c r="AK735">
        <v>2</v>
      </c>
      <c r="AL735" t="s">
        <v>715</v>
      </c>
      <c r="AM735" t="s">
        <v>716</v>
      </c>
      <c r="AN735" t="s">
        <v>717</v>
      </c>
      <c r="AO735" t="s">
        <v>7583</v>
      </c>
      <c r="AP735" t="s">
        <v>74</v>
      </c>
      <c r="AQ735" t="s">
        <v>74</v>
      </c>
      <c r="AR735" t="s">
        <v>7584</v>
      </c>
      <c r="AS735" t="s">
        <v>7585</v>
      </c>
      <c r="AT735" t="s">
        <v>7326</v>
      </c>
      <c r="AU735">
        <v>1990</v>
      </c>
      <c r="AV735">
        <v>52</v>
      </c>
      <c r="AW735" t="s">
        <v>2532</v>
      </c>
      <c r="AX735" t="s">
        <v>74</v>
      </c>
      <c r="AY735" t="s">
        <v>74</v>
      </c>
      <c r="AZ735" t="s">
        <v>74</v>
      </c>
      <c r="BA735" t="s">
        <v>74</v>
      </c>
      <c r="BB735">
        <v>612</v>
      </c>
      <c r="BC735">
        <v>617</v>
      </c>
      <c r="BD735" t="s">
        <v>74</v>
      </c>
      <c r="BE735" t="s">
        <v>7586</v>
      </c>
      <c r="BF735" t="str">
        <f>HYPERLINK("http://dx.doi.org/10.1016/0168-583X(90)90485-D","http://dx.doi.org/10.1016/0168-583X(90)90485-D")</f>
        <v>http://dx.doi.org/10.1016/0168-583X(90)90485-D</v>
      </c>
      <c r="BG735" t="s">
        <v>74</v>
      </c>
      <c r="BH735" t="s">
        <v>74</v>
      </c>
      <c r="BI735">
        <v>6</v>
      </c>
      <c r="BJ735" t="s">
        <v>7587</v>
      </c>
      <c r="BK735" t="s">
        <v>417</v>
      </c>
      <c r="BL735" t="s">
        <v>7588</v>
      </c>
      <c r="BM735" t="s">
        <v>7589</v>
      </c>
      <c r="BN735" t="s">
        <v>74</v>
      </c>
      <c r="BO735" t="s">
        <v>74</v>
      </c>
      <c r="BP735" t="s">
        <v>74</v>
      </c>
      <c r="BQ735" t="s">
        <v>74</v>
      </c>
      <c r="BR735" t="s">
        <v>100</v>
      </c>
      <c r="BS735" t="s">
        <v>7590</v>
      </c>
      <c r="BT735" t="str">
        <f>HYPERLINK("https%3A%2F%2Fwww.webofscience.com%2Fwos%2Fwoscc%2Ffull-record%2FWOS:A1990EV36800078","View Full Record in Web of Science")</f>
        <v>View Full Record in Web of Science</v>
      </c>
    </row>
    <row r="736" spans="1:72" x14ac:dyDescent="0.15">
      <c r="A736" t="s">
        <v>72</v>
      </c>
      <c r="B736" t="s">
        <v>6011</v>
      </c>
      <c r="C736" t="s">
        <v>74</v>
      </c>
      <c r="D736" t="s">
        <v>74</v>
      </c>
      <c r="E736" t="s">
        <v>74</v>
      </c>
      <c r="F736" t="s">
        <v>6011</v>
      </c>
      <c r="G736" t="s">
        <v>74</v>
      </c>
      <c r="H736" t="s">
        <v>74</v>
      </c>
      <c r="I736" t="s">
        <v>7591</v>
      </c>
      <c r="J736" t="s">
        <v>778</v>
      </c>
      <c r="K736" t="s">
        <v>74</v>
      </c>
      <c r="L736" t="s">
        <v>74</v>
      </c>
      <c r="M736" t="s">
        <v>77</v>
      </c>
      <c r="N736" t="s">
        <v>401</v>
      </c>
      <c r="O736" t="s">
        <v>7592</v>
      </c>
      <c r="P736" t="s">
        <v>534</v>
      </c>
      <c r="Q736" t="s">
        <v>4923</v>
      </c>
      <c r="R736" t="s">
        <v>74</v>
      </c>
      <c r="S736" t="s">
        <v>74</v>
      </c>
      <c r="T736" t="s">
        <v>74</v>
      </c>
      <c r="U736" t="s">
        <v>7593</v>
      </c>
      <c r="V736" t="s">
        <v>7594</v>
      </c>
      <c r="W736" t="s">
        <v>74</v>
      </c>
      <c r="X736" t="s">
        <v>74</v>
      </c>
      <c r="Y736" t="s">
        <v>7511</v>
      </c>
      <c r="Z736" t="s">
        <v>74</v>
      </c>
      <c r="AA736" t="s">
        <v>74</v>
      </c>
      <c r="AB736" t="s">
        <v>74</v>
      </c>
      <c r="AC736" t="s">
        <v>74</v>
      </c>
      <c r="AD736" t="s">
        <v>74</v>
      </c>
      <c r="AE736" t="s">
        <v>74</v>
      </c>
      <c r="AF736" t="s">
        <v>74</v>
      </c>
      <c r="AG736">
        <v>20</v>
      </c>
      <c r="AH736">
        <v>37</v>
      </c>
      <c r="AI736">
        <v>38</v>
      </c>
      <c r="AJ736">
        <v>0</v>
      </c>
      <c r="AK736">
        <v>7</v>
      </c>
      <c r="AL736" t="s">
        <v>784</v>
      </c>
      <c r="AM736" t="s">
        <v>785</v>
      </c>
      <c r="AN736" t="s">
        <v>786</v>
      </c>
      <c r="AO736" t="s">
        <v>787</v>
      </c>
      <c r="AP736" t="s">
        <v>74</v>
      </c>
      <c r="AQ736" t="s">
        <v>74</v>
      </c>
      <c r="AR736" t="s">
        <v>778</v>
      </c>
      <c r="AS736" t="s">
        <v>788</v>
      </c>
      <c r="AT736" t="s">
        <v>7326</v>
      </c>
      <c r="AU736">
        <v>1990</v>
      </c>
      <c r="AV736">
        <v>59</v>
      </c>
      <c r="AW736">
        <v>3</v>
      </c>
      <c r="AX736" t="s">
        <v>74</v>
      </c>
      <c r="AY736" t="s">
        <v>74</v>
      </c>
      <c r="AZ736" t="s">
        <v>74</v>
      </c>
      <c r="BA736" t="s">
        <v>74</v>
      </c>
      <c r="BB736">
        <v>349</v>
      </c>
      <c r="BC736">
        <v>354</v>
      </c>
      <c r="BD736" t="s">
        <v>74</v>
      </c>
      <c r="BE736" t="s">
        <v>7595</v>
      </c>
      <c r="BF736" t="str">
        <f>HYPERLINK("http://dx.doi.org/10.2307/3545145","http://dx.doi.org/10.2307/3545145")</f>
        <v>http://dx.doi.org/10.2307/3545145</v>
      </c>
      <c r="BG736" t="s">
        <v>74</v>
      </c>
      <c r="BH736" t="s">
        <v>74</v>
      </c>
      <c r="BI736">
        <v>6</v>
      </c>
      <c r="BJ736" t="s">
        <v>790</v>
      </c>
      <c r="BK736" t="s">
        <v>417</v>
      </c>
      <c r="BL736" t="s">
        <v>791</v>
      </c>
      <c r="BM736" t="s">
        <v>7596</v>
      </c>
      <c r="BN736" t="s">
        <v>74</v>
      </c>
      <c r="BO736" t="s">
        <v>74</v>
      </c>
      <c r="BP736" t="s">
        <v>74</v>
      </c>
      <c r="BQ736" t="s">
        <v>74</v>
      </c>
      <c r="BR736" t="s">
        <v>100</v>
      </c>
      <c r="BS736" t="s">
        <v>7597</v>
      </c>
      <c r="BT736" t="str">
        <f>HYPERLINK("https%3A%2F%2Fwww.webofscience.com%2Fwos%2Fwoscc%2Ffull-record%2FWOS:A1990EQ56000008","View Full Record in Web of Science")</f>
        <v>View Full Record in Web of Science</v>
      </c>
    </row>
    <row r="737" spans="1:72" x14ac:dyDescent="0.15">
      <c r="A737" t="s">
        <v>72</v>
      </c>
      <c r="B737" t="s">
        <v>2486</v>
      </c>
      <c r="C737" t="s">
        <v>74</v>
      </c>
      <c r="D737" t="s">
        <v>74</v>
      </c>
      <c r="E737" t="s">
        <v>74</v>
      </c>
      <c r="F737" t="s">
        <v>2486</v>
      </c>
      <c r="G737" t="s">
        <v>74</v>
      </c>
      <c r="H737" t="s">
        <v>74</v>
      </c>
      <c r="I737" t="s">
        <v>7598</v>
      </c>
      <c r="J737" t="s">
        <v>778</v>
      </c>
      <c r="K737" t="s">
        <v>74</v>
      </c>
      <c r="L737" t="s">
        <v>74</v>
      </c>
      <c r="M737" t="s">
        <v>77</v>
      </c>
      <c r="N737" t="s">
        <v>334</v>
      </c>
      <c r="O737" t="s">
        <v>74</v>
      </c>
      <c r="P737" t="s">
        <v>74</v>
      </c>
      <c r="Q737" t="s">
        <v>74</v>
      </c>
      <c r="R737" t="s">
        <v>74</v>
      </c>
      <c r="S737" t="s">
        <v>74</v>
      </c>
      <c r="T737" t="s">
        <v>74</v>
      </c>
      <c r="U737" t="s">
        <v>7599</v>
      </c>
      <c r="V737" t="s">
        <v>74</v>
      </c>
      <c r="W737" t="s">
        <v>7600</v>
      </c>
      <c r="X737" t="s">
        <v>782</v>
      </c>
      <c r="Y737" t="s">
        <v>74</v>
      </c>
      <c r="Z737" t="s">
        <v>74</v>
      </c>
      <c r="AA737" t="s">
        <v>74</v>
      </c>
      <c r="AB737" t="s">
        <v>74</v>
      </c>
      <c r="AC737" t="s">
        <v>74</v>
      </c>
      <c r="AD737" t="s">
        <v>74</v>
      </c>
      <c r="AE737" t="s">
        <v>74</v>
      </c>
      <c r="AF737" t="s">
        <v>74</v>
      </c>
      <c r="AG737">
        <v>14</v>
      </c>
      <c r="AH737">
        <v>38</v>
      </c>
      <c r="AI737">
        <v>38</v>
      </c>
      <c r="AJ737">
        <v>0</v>
      </c>
      <c r="AK737">
        <v>3</v>
      </c>
      <c r="AL737" t="s">
        <v>518</v>
      </c>
      <c r="AM737" t="s">
        <v>519</v>
      </c>
      <c r="AN737" t="s">
        <v>520</v>
      </c>
      <c r="AO737" t="s">
        <v>787</v>
      </c>
      <c r="AP737" t="s">
        <v>7601</v>
      </c>
      <c r="AQ737" t="s">
        <v>74</v>
      </c>
      <c r="AR737" t="s">
        <v>778</v>
      </c>
      <c r="AS737" t="s">
        <v>788</v>
      </c>
      <c r="AT737" t="s">
        <v>7326</v>
      </c>
      <c r="AU737">
        <v>1990</v>
      </c>
      <c r="AV737">
        <v>59</v>
      </c>
      <c r="AW737">
        <v>3</v>
      </c>
      <c r="AX737" t="s">
        <v>74</v>
      </c>
      <c r="AY737" t="s">
        <v>74</v>
      </c>
      <c r="AZ737" t="s">
        <v>74</v>
      </c>
      <c r="BA737" t="s">
        <v>74</v>
      </c>
      <c r="BB737">
        <v>414</v>
      </c>
      <c r="BC737">
        <v>416</v>
      </c>
      <c r="BD737" t="s">
        <v>74</v>
      </c>
      <c r="BE737" t="s">
        <v>7602</v>
      </c>
      <c r="BF737" t="str">
        <f>HYPERLINK("http://dx.doi.org/10.2307/3545154","http://dx.doi.org/10.2307/3545154")</f>
        <v>http://dx.doi.org/10.2307/3545154</v>
      </c>
      <c r="BG737" t="s">
        <v>74</v>
      </c>
      <c r="BH737" t="s">
        <v>74</v>
      </c>
      <c r="BI737">
        <v>3</v>
      </c>
      <c r="BJ737" t="s">
        <v>790</v>
      </c>
      <c r="BK737" t="s">
        <v>97</v>
      </c>
      <c r="BL737" t="s">
        <v>791</v>
      </c>
      <c r="BM737" t="s">
        <v>7596</v>
      </c>
      <c r="BN737" t="s">
        <v>74</v>
      </c>
      <c r="BO737" t="s">
        <v>74</v>
      </c>
      <c r="BP737" t="s">
        <v>74</v>
      </c>
      <c r="BQ737" t="s">
        <v>74</v>
      </c>
      <c r="BR737" t="s">
        <v>100</v>
      </c>
      <c r="BS737" t="s">
        <v>7603</v>
      </c>
      <c r="BT737" t="str">
        <f>HYPERLINK("https%3A%2F%2Fwww.webofscience.com%2Fwos%2Fwoscc%2Ffull-record%2FWOS:A1990EQ56000017","View Full Record in Web of Science")</f>
        <v>View Full Record in Web of Science</v>
      </c>
    </row>
    <row r="738" spans="1:72" x14ac:dyDescent="0.15">
      <c r="A738" t="s">
        <v>72</v>
      </c>
      <c r="B738" t="s">
        <v>7604</v>
      </c>
      <c r="C738" t="s">
        <v>74</v>
      </c>
      <c r="D738" t="s">
        <v>74</v>
      </c>
      <c r="E738" t="s">
        <v>74</v>
      </c>
      <c r="F738" t="s">
        <v>7604</v>
      </c>
      <c r="G738" t="s">
        <v>74</v>
      </c>
      <c r="H738" t="s">
        <v>74</v>
      </c>
      <c r="I738" t="s">
        <v>7605</v>
      </c>
      <c r="J738" t="s">
        <v>7606</v>
      </c>
      <c r="K738" t="s">
        <v>74</v>
      </c>
      <c r="L738" t="s">
        <v>74</v>
      </c>
      <c r="M738" t="s">
        <v>77</v>
      </c>
      <c r="N738" t="s">
        <v>78</v>
      </c>
      <c r="O738" t="s">
        <v>74</v>
      </c>
      <c r="P738" t="s">
        <v>74</v>
      </c>
      <c r="Q738" t="s">
        <v>74</v>
      </c>
      <c r="R738" t="s">
        <v>74</v>
      </c>
      <c r="S738" t="s">
        <v>74</v>
      </c>
      <c r="T738" t="s">
        <v>74</v>
      </c>
      <c r="U738" t="s">
        <v>7607</v>
      </c>
      <c r="V738" t="s">
        <v>7608</v>
      </c>
      <c r="W738" t="s">
        <v>7609</v>
      </c>
      <c r="X738" t="s">
        <v>7610</v>
      </c>
      <c r="Y738" t="s">
        <v>74</v>
      </c>
      <c r="Z738" t="s">
        <v>74</v>
      </c>
      <c r="AA738" t="s">
        <v>74</v>
      </c>
      <c r="AB738" t="s">
        <v>74</v>
      </c>
      <c r="AC738" t="s">
        <v>74</v>
      </c>
      <c r="AD738" t="s">
        <v>74</v>
      </c>
      <c r="AE738" t="s">
        <v>74</v>
      </c>
      <c r="AF738" t="s">
        <v>74</v>
      </c>
      <c r="AG738">
        <v>29</v>
      </c>
      <c r="AH738">
        <v>6</v>
      </c>
      <c r="AI738">
        <v>8</v>
      </c>
      <c r="AJ738">
        <v>0</v>
      </c>
      <c r="AK738">
        <v>12</v>
      </c>
      <c r="AL738" t="s">
        <v>7611</v>
      </c>
      <c r="AM738" t="s">
        <v>1698</v>
      </c>
      <c r="AN738" t="s">
        <v>7612</v>
      </c>
      <c r="AO738" t="s">
        <v>7613</v>
      </c>
      <c r="AP738" t="s">
        <v>74</v>
      </c>
      <c r="AQ738" t="s">
        <v>74</v>
      </c>
      <c r="AR738" t="s">
        <v>7606</v>
      </c>
      <c r="AS738" t="s">
        <v>7614</v>
      </c>
      <c r="AT738" t="s">
        <v>7326</v>
      </c>
      <c r="AU738">
        <v>1990</v>
      </c>
      <c r="AV738">
        <v>29</v>
      </c>
      <c r="AW738">
        <v>4</v>
      </c>
      <c r="AX738" t="s">
        <v>74</v>
      </c>
      <c r="AY738" t="s">
        <v>74</v>
      </c>
      <c r="AZ738" t="s">
        <v>74</v>
      </c>
      <c r="BA738" t="s">
        <v>74</v>
      </c>
      <c r="BB738">
        <v>470</v>
      </c>
      <c r="BC738">
        <v>477</v>
      </c>
      <c r="BD738" t="s">
        <v>74</v>
      </c>
      <c r="BE738" t="s">
        <v>7615</v>
      </c>
      <c r="BF738" t="str">
        <f>HYPERLINK("http://dx.doi.org/10.2216/i0031-8884-29-4-470.1","http://dx.doi.org/10.2216/i0031-8884-29-4-470.1")</f>
        <v>http://dx.doi.org/10.2216/i0031-8884-29-4-470.1</v>
      </c>
      <c r="BG738" t="s">
        <v>74</v>
      </c>
      <c r="BH738" t="s">
        <v>74</v>
      </c>
      <c r="BI738">
        <v>8</v>
      </c>
      <c r="BJ738" t="s">
        <v>2161</v>
      </c>
      <c r="BK738" t="s">
        <v>97</v>
      </c>
      <c r="BL738" t="s">
        <v>2161</v>
      </c>
      <c r="BM738" t="s">
        <v>7616</v>
      </c>
      <c r="BN738" t="s">
        <v>74</v>
      </c>
      <c r="BO738" t="s">
        <v>74</v>
      </c>
      <c r="BP738" t="s">
        <v>74</v>
      </c>
      <c r="BQ738" t="s">
        <v>74</v>
      </c>
      <c r="BR738" t="s">
        <v>100</v>
      </c>
      <c r="BS738" t="s">
        <v>7617</v>
      </c>
      <c r="BT738" t="str">
        <f>HYPERLINK("https%3A%2F%2Fwww.webofscience.com%2Fwos%2Fwoscc%2Ffull-record%2FWOS:A1990EP08000010","View Full Record in Web of Science")</f>
        <v>View Full Record in Web of Science</v>
      </c>
    </row>
    <row r="739" spans="1:72" x14ac:dyDescent="0.15">
      <c r="A739" t="s">
        <v>72</v>
      </c>
      <c r="B739" t="s">
        <v>7618</v>
      </c>
      <c r="C739" t="s">
        <v>74</v>
      </c>
      <c r="D739" t="s">
        <v>74</v>
      </c>
      <c r="E739" t="s">
        <v>74</v>
      </c>
      <c r="F739" t="s">
        <v>7618</v>
      </c>
      <c r="G739" t="s">
        <v>74</v>
      </c>
      <c r="H739" t="s">
        <v>74</v>
      </c>
      <c r="I739" t="s">
        <v>7619</v>
      </c>
      <c r="J739" t="s">
        <v>809</v>
      </c>
      <c r="K739" t="s">
        <v>74</v>
      </c>
      <c r="L739" t="s">
        <v>74</v>
      </c>
      <c r="M739" t="s">
        <v>77</v>
      </c>
      <c r="N739" t="s">
        <v>78</v>
      </c>
      <c r="O739" t="s">
        <v>74</v>
      </c>
      <c r="P739" t="s">
        <v>74</v>
      </c>
      <c r="Q739" t="s">
        <v>74</v>
      </c>
      <c r="R739" t="s">
        <v>74</v>
      </c>
      <c r="S739" t="s">
        <v>74</v>
      </c>
      <c r="T739" t="s">
        <v>74</v>
      </c>
      <c r="U739" t="s">
        <v>74</v>
      </c>
      <c r="V739" t="s">
        <v>7620</v>
      </c>
      <c r="W739" t="s">
        <v>7621</v>
      </c>
      <c r="X739" t="s">
        <v>782</v>
      </c>
      <c r="Y739" t="s">
        <v>4913</v>
      </c>
      <c r="Z739" t="s">
        <v>74</v>
      </c>
      <c r="AA739" t="s">
        <v>7622</v>
      </c>
      <c r="AB739" t="s">
        <v>7623</v>
      </c>
      <c r="AC739" t="s">
        <v>74</v>
      </c>
      <c r="AD739" t="s">
        <v>74</v>
      </c>
      <c r="AE739" t="s">
        <v>74</v>
      </c>
      <c r="AF739" t="s">
        <v>74</v>
      </c>
      <c r="AG739">
        <v>3</v>
      </c>
      <c r="AH739">
        <v>7</v>
      </c>
      <c r="AI739">
        <v>8</v>
      </c>
      <c r="AJ739">
        <v>0</v>
      </c>
      <c r="AK739">
        <v>0</v>
      </c>
      <c r="AL739" t="s">
        <v>461</v>
      </c>
      <c r="AM739" t="s">
        <v>249</v>
      </c>
      <c r="AN739" t="s">
        <v>462</v>
      </c>
      <c r="AO739" t="s">
        <v>814</v>
      </c>
      <c r="AP739" t="s">
        <v>74</v>
      </c>
      <c r="AQ739" t="s">
        <v>74</v>
      </c>
      <c r="AR739" t="s">
        <v>815</v>
      </c>
      <c r="AS739" t="s">
        <v>816</v>
      </c>
      <c r="AT739" t="s">
        <v>7326</v>
      </c>
      <c r="AU739">
        <v>1990</v>
      </c>
      <c r="AV739">
        <v>38</v>
      </c>
      <c r="AW739">
        <v>12</v>
      </c>
      <c r="AX739" t="s">
        <v>74</v>
      </c>
      <c r="AY739" t="s">
        <v>74</v>
      </c>
      <c r="AZ739" t="s">
        <v>74</v>
      </c>
      <c r="BA739" t="s">
        <v>74</v>
      </c>
      <c r="BB739">
        <v>1551</v>
      </c>
      <c r="BC739">
        <v>1553</v>
      </c>
      <c r="BD739" t="s">
        <v>74</v>
      </c>
      <c r="BE739" t="s">
        <v>7624</v>
      </c>
      <c r="BF739" t="str">
        <f>HYPERLINK("http://dx.doi.org/10.1016/0032-0633(90)90160-R","http://dx.doi.org/10.1016/0032-0633(90)90160-R")</f>
        <v>http://dx.doi.org/10.1016/0032-0633(90)90160-R</v>
      </c>
      <c r="BG739" t="s">
        <v>74</v>
      </c>
      <c r="BH739" t="s">
        <v>74</v>
      </c>
      <c r="BI739">
        <v>3</v>
      </c>
      <c r="BJ739" t="s">
        <v>818</v>
      </c>
      <c r="BK739" t="s">
        <v>97</v>
      </c>
      <c r="BL739" t="s">
        <v>818</v>
      </c>
      <c r="BM739" t="s">
        <v>7625</v>
      </c>
      <c r="BN739" t="s">
        <v>74</v>
      </c>
      <c r="BO739" t="s">
        <v>74</v>
      </c>
      <c r="BP739" t="s">
        <v>74</v>
      </c>
      <c r="BQ739" t="s">
        <v>74</v>
      </c>
      <c r="BR739" t="s">
        <v>100</v>
      </c>
      <c r="BS739" t="s">
        <v>7626</v>
      </c>
      <c r="BT739" t="str">
        <f>HYPERLINK("https%3A%2F%2Fwww.webofscience.com%2Fwos%2Fwoscc%2Ffull-record%2FWOS:A1990ER57200007","View Full Record in Web of Science")</f>
        <v>View Full Record in Web of Science</v>
      </c>
    </row>
    <row r="740" spans="1:72" x14ac:dyDescent="0.15">
      <c r="A740" t="s">
        <v>72</v>
      </c>
      <c r="B740" t="s">
        <v>1741</v>
      </c>
      <c r="C740" t="s">
        <v>74</v>
      </c>
      <c r="D740" t="s">
        <v>74</v>
      </c>
      <c r="E740" t="s">
        <v>74</v>
      </c>
      <c r="F740" t="s">
        <v>1741</v>
      </c>
      <c r="G740" t="s">
        <v>74</v>
      </c>
      <c r="H740" t="s">
        <v>74</v>
      </c>
      <c r="I740" t="s">
        <v>7627</v>
      </c>
      <c r="J740" t="s">
        <v>809</v>
      </c>
      <c r="K740" t="s">
        <v>74</v>
      </c>
      <c r="L740" t="s">
        <v>74</v>
      </c>
      <c r="M740" t="s">
        <v>77</v>
      </c>
      <c r="N740" t="s">
        <v>78</v>
      </c>
      <c r="O740" t="s">
        <v>74</v>
      </c>
      <c r="P740" t="s">
        <v>74</v>
      </c>
      <c r="Q740" t="s">
        <v>74</v>
      </c>
      <c r="R740" t="s">
        <v>74</v>
      </c>
      <c r="S740" t="s">
        <v>74</v>
      </c>
      <c r="T740" t="s">
        <v>74</v>
      </c>
      <c r="U740" t="s">
        <v>7628</v>
      </c>
      <c r="V740" t="s">
        <v>7629</v>
      </c>
      <c r="W740" t="s">
        <v>74</v>
      </c>
      <c r="X740" t="s">
        <v>74</v>
      </c>
      <c r="Y740" t="s">
        <v>7630</v>
      </c>
      <c r="Z740" t="s">
        <v>74</v>
      </c>
      <c r="AA740" t="s">
        <v>74</v>
      </c>
      <c r="AB740" t="s">
        <v>74</v>
      </c>
      <c r="AC740" t="s">
        <v>74</v>
      </c>
      <c r="AD740" t="s">
        <v>74</v>
      </c>
      <c r="AE740" t="s">
        <v>74</v>
      </c>
      <c r="AF740" t="s">
        <v>74</v>
      </c>
      <c r="AG740">
        <v>25</v>
      </c>
      <c r="AH740">
        <v>23</v>
      </c>
      <c r="AI740">
        <v>23</v>
      </c>
      <c r="AJ740">
        <v>0</v>
      </c>
      <c r="AK740">
        <v>1</v>
      </c>
      <c r="AL740" t="s">
        <v>461</v>
      </c>
      <c r="AM740" t="s">
        <v>249</v>
      </c>
      <c r="AN740" t="s">
        <v>462</v>
      </c>
      <c r="AO740" t="s">
        <v>814</v>
      </c>
      <c r="AP740" t="s">
        <v>74</v>
      </c>
      <c r="AQ740" t="s">
        <v>74</v>
      </c>
      <c r="AR740" t="s">
        <v>815</v>
      </c>
      <c r="AS740" t="s">
        <v>816</v>
      </c>
      <c r="AT740" t="s">
        <v>7326</v>
      </c>
      <c r="AU740">
        <v>1990</v>
      </c>
      <c r="AV740">
        <v>38</v>
      </c>
      <c r="AW740">
        <v>12</v>
      </c>
      <c r="AX740" t="s">
        <v>74</v>
      </c>
      <c r="AY740" t="s">
        <v>74</v>
      </c>
      <c r="AZ740" t="s">
        <v>74</v>
      </c>
      <c r="BA740" t="s">
        <v>74</v>
      </c>
      <c r="BB740">
        <v>1555</v>
      </c>
      <c r="BC740" t="s">
        <v>3047</v>
      </c>
      <c r="BD740" t="s">
        <v>74</v>
      </c>
      <c r="BE740" t="s">
        <v>7631</v>
      </c>
      <c r="BF740" t="str">
        <f>HYPERLINK("http://dx.doi.org/10.1016/0032-0633(90)90161-I","http://dx.doi.org/10.1016/0032-0633(90)90161-I")</f>
        <v>http://dx.doi.org/10.1016/0032-0633(90)90161-I</v>
      </c>
      <c r="BG740" t="s">
        <v>74</v>
      </c>
      <c r="BH740" t="s">
        <v>74</v>
      </c>
      <c r="BI740">
        <v>0</v>
      </c>
      <c r="BJ740" t="s">
        <v>818</v>
      </c>
      <c r="BK740" t="s">
        <v>97</v>
      </c>
      <c r="BL740" t="s">
        <v>818</v>
      </c>
      <c r="BM740" t="s">
        <v>7625</v>
      </c>
      <c r="BN740" t="s">
        <v>74</v>
      </c>
      <c r="BO740" t="s">
        <v>74</v>
      </c>
      <c r="BP740" t="s">
        <v>74</v>
      </c>
      <c r="BQ740" t="s">
        <v>74</v>
      </c>
      <c r="BR740" t="s">
        <v>100</v>
      </c>
      <c r="BS740" t="s">
        <v>7632</v>
      </c>
      <c r="BT740" t="str">
        <f>HYPERLINK("https%3A%2F%2Fwww.webofscience.com%2Fwos%2Fwoscc%2Ffull-record%2FWOS:A1990ER57200008","View Full Record in Web of Science")</f>
        <v>View Full Record in Web of Science</v>
      </c>
    </row>
    <row r="741" spans="1:72" x14ac:dyDescent="0.15">
      <c r="A741" t="s">
        <v>72</v>
      </c>
      <c r="B741" t="s">
        <v>7633</v>
      </c>
      <c r="C741" t="s">
        <v>74</v>
      </c>
      <c r="D741" t="s">
        <v>74</v>
      </c>
      <c r="E741" t="s">
        <v>74</v>
      </c>
      <c r="F741" t="s">
        <v>7633</v>
      </c>
      <c r="G741" t="s">
        <v>74</v>
      </c>
      <c r="H741" t="s">
        <v>74</v>
      </c>
      <c r="I741" t="s">
        <v>7634</v>
      </c>
      <c r="J741" t="s">
        <v>7635</v>
      </c>
      <c r="K741" t="s">
        <v>74</v>
      </c>
      <c r="L741" t="s">
        <v>74</v>
      </c>
      <c r="M741" t="s">
        <v>77</v>
      </c>
      <c r="N741" t="s">
        <v>78</v>
      </c>
      <c r="O741" t="s">
        <v>74</v>
      </c>
      <c r="P741" t="s">
        <v>74</v>
      </c>
      <c r="Q741" t="s">
        <v>74</v>
      </c>
      <c r="R741" t="s">
        <v>74</v>
      </c>
      <c r="S741" t="s">
        <v>74</v>
      </c>
      <c r="T741" t="s">
        <v>7636</v>
      </c>
      <c r="U741" t="s">
        <v>7637</v>
      </c>
      <c r="V741" t="s">
        <v>7638</v>
      </c>
      <c r="W741" t="s">
        <v>1773</v>
      </c>
      <c r="X741" t="s">
        <v>1774</v>
      </c>
      <c r="Y741" t="s">
        <v>7639</v>
      </c>
      <c r="Z741" t="s">
        <v>74</v>
      </c>
      <c r="AA741" t="s">
        <v>74</v>
      </c>
      <c r="AB741" t="s">
        <v>74</v>
      </c>
      <c r="AC741" t="s">
        <v>74</v>
      </c>
      <c r="AD741" t="s">
        <v>74</v>
      </c>
      <c r="AE741" t="s">
        <v>74</v>
      </c>
      <c r="AF741" t="s">
        <v>74</v>
      </c>
      <c r="AG741">
        <v>26</v>
      </c>
      <c r="AH741">
        <v>40</v>
      </c>
      <c r="AI741">
        <v>46</v>
      </c>
      <c r="AJ741">
        <v>1</v>
      </c>
      <c r="AK741">
        <v>27</v>
      </c>
      <c r="AL741" t="s">
        <v>248</v>
      </c>
      <c r="AM741" t="s">
        <v>249</v>
      </c>
      <c r="AN741" t="s">
        <v>250</v>
      </c>
      <c r="AO741" t="s">
        <v>7640</v>
      </c>
      <c r="AP741" t="s">
        <v>74</v>
      </c>
      <c r="AQ741" t="s">
        <v>74</v>
      </c>
      <c r="AR741" t="s">
        <v>7641</v>
      </c>
      <c r="AS741" t="s">
        <v>7642</v>
      </c>
      <c r="AT741" t="s">
        <v>7326</v>
      </c>
      <c r="AU741">
        <v>1990</v>
      </c>
      <c r="AV741">
        <v>13</v>
      </c>
      <c r="AW741">
        <v>9</v>
      </c>
      <c r="AX741" t="s">
        <v>74</v>
      </c>
      <c r="AY741" t="s">
        <v>74</v>
      </c>
      <c r="AZ741" t="s">
        <v>74</v>
      </c>
      <c r="BA741" t="s">
        <v>74</v>
      </c>
      <c r="BB741">
        <v>989</v>
      </c>
      <c r="BC741">
        <v>993</v>
      </c>
      <c r="BD741" t="s">
        <v>74</v>
      </c>
      <c r="BE741" t="s">
        <v>7643</v>
      </c>
      <c r="BF741" t="str">
        <f>HYPERLINK("http://dx.doi.org/10.1111/j.1365-3040.1990.tb01991.x","http://dx.doi.org/10.1111/j.1365-3040.1990.tb01991.x")</f>
        <v>http://dx.doi.org/10.1111/j.1365-3040.1990.tb01991.x</v>
      </c>
      <c r="BG741" t="s">
        <v>74</v>
      </c>
      <c r="BH741" t="s">
        <v>74</v>
      </c>
      <c r="BI741">
        <v>5</v>
      </c>
      <c r="BJ741" t="s">
        <v>395</v>
      </c>
      <c r="BK741" t="s">
        <v>97</v>
      </c>
      <c r="BL741" t="s">
        <v>395</v>
      </c>
      <c r="BM741" t="s">
        <v>7644</v>
      </c>
      <c r="BN741" t="s">
        <v>74</v>
      </c>
      <c r="BO741" t="s">
        <v>74</v>
      </c>
      <c r="BP741" t="s">
        <v>74</v>
      </c>
      <c r="BQ741" t="s">
        <v>74</v>
      </c>
      <c r="BR741" t="s">
        <v>100</v>
      </c>
      <c r="BS741" t="s">
        <v>7645</v>
      </c>
      <c r="BT741" t="str">
        <f>HYPERLINK("https%3A%2F%2Fwww.webofscience.com%2Fwos%2Fwoscc%2Ffull-record%2FWOS:A1990FB83000014","View Full Record in Web of Science")</f>
        <v>View Full Record in Web of Science</v>
      </c>
    </row>
    <row r="742" spans="1:72" x14ac:dyDescent="0.15">
      <c r="A742" t="s">
        <v>72</v>
      </c>
      <c r="B742" t="s">
        <v>7646</v>
      </c>
      <c r="C742" t="s">
        <v>74</v>
      </c>
      <c r="D742" t="s">
        <v>74</v>
      </c>
      <c r="E742" t="s">
        <v>74</v>
      </c>
      <c r="F742" t="s">
        <v>7646</v>
      </c>
      <c r="G742" t="s">
        <v>74</v>
      </c>
      <c r="H742" t="s">
        <v>74</v>
      </c>
      <c r="I742" t="s">
        <v>7647</v>
      </c>
      <c r="J742" t="s">
        <v>823</v>
      </c>
      <c r="K742" t="s">
        <v>74</v>
      </c>
      <c r="L742" t="s">
        <v>74</v>
      </c>
      <c r="M742" t="s">
        <v>77</v>
      </c>
      <c r="N742" t="s">
        <v>78</v>
      </c>
      <c r="O742" t="s">
        <v>74</v>
      </c>
      <c r="P742" t="s">
        <v>74</v>
      </c>
      <c r="Q742" t="s">
        <v>74</v>
      </c>
      <c r="R742" t="s">
        <v>74</v>
      </c>
      <c r="S742" t="s">
        <v>74</v>
      </c>
      <c r="T742" t="s">
        <v>74</v>
      </c>
      <c r="U742" t="s">
        <v>74</v>
      </c>
      <c r="V742" t="s">
        <v>74</v>
      </c>
      <c r="W742" t="s">
        <v>7648</v>
      </c>
      <c r="X742" t="s">
        <v>7649</v>
      </c>
      <c r="Y742" t="s">
        <v>74</v>
      </c>
      <c r="Z742" t="s">
        <v>74</v>
      </c>
      <c r="AA742" t="s">
        <v>74</v>
      </c>
      <c r="AB742" t="s">
        <v>74</v>
      </c>
      <c r="AC742" t="s">
        <v>74</v>
      </c>
      <c r="AD742" t="s">
        <v>74</v>
      </c>
      <c r="AE742" t="s">
        <v>74</v>
      </c>
      <c r="AF742" t="s">
        <v>74</v>
      </c>
      <c r="AG742">
        <v>25</v>
      </c>
      <c r="AH742">
        <v>60</v>
      </c>
      <c r="AI742">
        <v>65</v>
      </c>
      <c r="AJ742">
        <v>0</v>
      </c>
      <c r="AK742">
        <v>4</v>
      </c>
      <c r="AL742" t="s">
        <v>842</v>
      </c>
      <c r="AM742" t="s">
        <v>215</v>
      </c>
      <c r="AN742" t="s">
        <v>860</v>
      </c>
      <c r="AO742" t="s">
        <v>830</v>
      </c>
      <c r="AP742" t="s">
        <v>844</v>
      </c>
      <c r="AQ742" t="s">
        <v>74</v>
      </c>
      <c r="AR742" t="s">
        <v>831</v>
      </c>
      <c r="AS742" t="s">
        <v>832</v>
      </c>
      <c r="AT742" t="s">
        <v>7326</v>
      </c>
      <c r="AU742">
        <v>1990</v>
      </c>
      <c r="AV742">
        <v>11</v>
      </c>
      <c r="AW742">
        <v>1</v>
      </c>
      <c r="AX742" t="s">
        <v>74</v>
      </c>
      <c r="AY742" t="s">
        <v>74</v>
      </c>
      <c r="AZ742" t="s">
        <v>74</v>
      </c>
      <c r="BA742" t="s">
        <v>74</v>
      </c>
      <c r="BB742">
        <v>1</v>
      </c>
      <c r="BC742">
        <v>7</v>
      </c>
      <c r="BD742" t="s">
        <v>74</v>
      </c>
      <c r="BE742" t="s">
        <v>74</v>
      </c>
      <c r="BF742" t="s">
        <v>74</v>
      </c>
      <c r="BG742" t="s">
        <v>74</v>
      </c>
      <c r="BH742" t="s">
        <v>74</v>
      </c>
      <c r="BI742">
        <v>7</v>
      </c>
      <c r="BJ742" t="s">
        <v>833</v>
      </c>
      <c r="BK742" t="s">
        <v>97</v>
      </c>
      <c r="BL742" t="s">
        <v>438</v>
      </c>
      <c r="BM742" t="s">
        <v>7650</v>
      </c>
      <c r="BN742" t="s">
        <v>74</v>
      </c>
      <c r="BO742" t="s">
        <v>74</v>
      </c>
      <c r="BP742" t="s">
        <v>74</v>
      </c>
      <c r="BQ742" t="s">
        <v>74</v>
      </c>
      <c r="BR742" t="s">
        <v>100</v>
      </c>
      <c r="BS742" t="s">
        <v>7651</v>
      </c>
      <c r="BT742" t="str">
        <f>HYPERLINK("https%3A%2F%2Fwww.webofscience.com%2Fwos%2Fwoscc%2Ffull-record%2FWOS:A1990EN19800001","View Full Record in Web of Science")</f>
        <v>View Full Record in Web of Science</v>
      </c>
    </row>
    <row r="743" spans="1:72" x14ac:dyDescent="0.15">
      <c r="A743" t="s">
        <v>72</v>
      </c>
      <c r="B743" t="s">
        <v>7652</v>
      </c>
      <c r="C743" t="s">
        <v>74</v>
      </c>
      <c r="D743" t="s">
        <v>74</v>
      </c>
      <c r="E743" t="s">
        <v>74</v>
      </c>
      <c r="F743" t="s">
        <v>7652</v>
      </c>
      <c r="G743" t="s">
        <v>74</v>
      </c>
      <c r="H743" t="s">
        <v>74</v>
      </c>
      <c r="I743" t="s">
        <v>7653</v>
      </c>
      <c r="J743" t="s">
        <v>823</v>
      </c>
      <c r="K743" t="s">
        <v>74</v>
      </c>
      <c r="L743" t="s">
        <v>74</v>
      </c>
      <c r="M743" t="s">
        <v>77</v>
      </c>
      <c r="N743" t="s">
        <v>78</v>
      </c>
      <c r="O743" t="s">
        <v>74</v>
      </c>
      <c r="P743" t="s">
        <v>74</v>
      </c>
      <c r="Q743" t="s">
        <v>74</v>
      </c>
      <c r="R743" t="s">
        <v>74</v>
      </c>
      <c r="S743" t="s">
        <v>74</v>
      </c>
      <c r="T743" t="s">
        <v>74</v>
      </c>
      <c r="U743" t="s">
        <v>74</v>
      </c>
      <c r="V743" t="s">
        <v>74</v>
      </c>
      <c r="W743" t="s">
        <v>74</v>
      </c>
      <c r="X743" t="s">
        <v>74</v>
      </c>
      <c r="Y743" t="s">
        <v>7654</v>
      </c>
      <c r="Z743" t="s">
        <v>74</v>
      </c>
      <c r="AA743" t="s">
        <v>7655</v>
      </c>
      <c r="AB743" t="s">
        <v>7656</v>
      </c>
      <c r="AC743" t="s">
        <v>74</v>
      </c>
      <c r="AD743" t="s">
        <v>74</v>
      </c>
      <c r="AE743" t="s">
        <v>74</v>
      </c>
      <c r="AF743" t="s">
        <v>74</v>
      </c>
      <c r="AG743">
        <v>43</v>
      </c>
      <c r="AH743">
        <v>21</v>
      </c>
      <c r="AI743">
        <v>21</v>
      </c>
      <c r="AJ743">
        <v>0</v>
      </c>
      <c r="AK743">
        <v>4</v>
      </c>
      <c r="AL743" t="s">
        <v>214</v>
      </c>
      <c r="AM743" t="s">
        <v>215</v>
      </c>
      <c r="AN743" t="s">
        <v>216</v>
      </c>
      <c r="AO743" t="s">
        <v>830</v>
      </c>
      <c r="AP743" t="s">
        <v>74</v>
      </c>
      <c r="AQ743" t="s">
        <v>74</v>
      </c>
      <c r="AR743" t="s">
        <v>831</v>
      </c>
      <c r="AS743" t="s">
        <v>832</v>
      </c>
      <c r="AT743" t="s">
        <v>7326</v>
      </c>
      <c r="AU743">
        <v>1990</v>
      </c>
      <c r="AV743">
        <v>11</v>
      </c>
      <c r="AW743">
        <v>1</v>
      </c>
      <c r="AX743" t="s">
        <v>74</v>
      </c>
      <c r="AY743" t="s">
        <v>74</v>
      </c>
      <c r="AZ743" t="s">
        <v>74</v>
      </c>
      <c r="BA743" t="s">
        <v>74</v>
      </c>
      <c r="BB743">
        <v>9</v>
      </c>
      <c r="BC743">
        <v>18</v>
      </c>
      <c r="BD743" t="s">
        <v>74</v>
      </c>
      <c r="BE743" t="s">
        <v>74</v>
      </c>
      <c r="BF743" t="s">
        <v>74</v>
      </c>
      <c r="BG743" t="s">
        <v>74</v>
      </c>
      <c r="BH743" t="s">
        <v>74</v>
      </c>
      <c r="BI743">
        <v>10</v>
      </c>
      <c r="BJ743" t="s">
        <v>833</v>
      </c>
      <c r="BK743" t="s">
        <v>97</v>
      </c>
      <c r="BL743" t="s">
        <v>438</v>
      </c>
      <c r="BM743" t="s">
        <v>7650</v>
      </c>
      <c r="BN743" t="s">
        <v>74</v>
      </c>
      <c r="BO743" t="s">
        <v>74</v>
      </c>
      <c r="BP743" t="s">
        <v>74</v>
      </c>
      <c r="BQ743" t="s">
        <v>74</v>
      </c>
      <c r="BR743" t="s">
        <v>100</v>
      </c>
      <c r="BS743" t="s">
        <v>7657</v>
      </c>
      <c r="BT743" t="str">
        <f>HYPERLINK("https%3A%2F%2Fwww.webofscience.com%2Fwos%2Fwoscc%2Ffull-record%2FWOS:A1990EN19800002","View Full Record in Web of Science")</f>
        <v>View Full Record in Web of Science</v>
      </c>
    </row>
    <row r="744" spans="1:72" x14ac:dyDescent="0.15">
      <c r="A744" t="s">
        <v>72</v>
      </c>
      <c r="B744" t="s">
        <v>7658</v>
      </c>
      <c r="C744" t="s">
        <v>74</v>
      </c>
      <c r="D744" t="s">
        <v>74</v>
      </c>
      <c r="E744" t="s">
        <v>74</v>
      </c>
      <c r="F744" t="s">
        <v>7658</v>
      </c>
      <c r="G744" t="s">
        <v>74</v>
      </c>
      <c r="H744" t="s">
        <v>74</v>
      </c>
      <c r="I744" t="s">
        <v>7659</v>
      </c>
      <c r="J744" t="s">
        <v>823</v>
      </c>
      <c r="K744" t="s">
        <v>74</v>
      </c>
      <c r="L744" t="s">
        <v>74</v>
      </c>
      <c r="M744" t="s">
        <v>77</v>
      </c>
      <c r="N744" t="s">
        <v>78</v>
      </c>
      <c r="O744" t="s">
        <v>74</v>
      </c>
      <c r="P744" t="s">
        <v>74</v>
      </c>
      <c r="Q744" t="s">
        <v>74</v>
      </c>
      <c r="R744" t="s">
        <v>74</v>
      </c>
      <c r="S744" t="s">
        <v>74</v>
      </c>
      <c r="T744" t="s">
        <v>74</v>
      </c>
      <c r="U744" t="s">
        <v>74</v>
      </c>
      <c r="V744" t="s">
        <v>74</v>
      </c>
      <c r="W744" t="s">
        <v>7660</v>
      </c>
      <c r="X744" t="s">
        <v>1774</v>
      </c>
      <c r="Y744" t="s">
        <v>7661</v>
      </c>
      <c r="Z744" t="s">
        <v>74</v>
      </c>
      <c r="AA744" t="s">
        <v>74</v>
      </c>
      <c r="AB744" t="s">
        <v>74</v>
      </c>
      <c r="AC744" t="s">
        <v>74</v>
      </c>
      <c r="AD744" t="s">
        <v>74</v>
      </c>
      <c r="AE744" t="s">
        <v>74</v>
      </c>
      <c r="AF744" t="s">
        <v>74</v>
      </c>
      <c r="AG744">
        <v>26</v>
      </c>
      <c r="AH744">
        <v>9</v>
      </c>
      <c r="AI744">
        <v>9</v>
      </c>
      <c r="AJ744">
        <v>0</v>
      </c>
      <c r="AK744">
        <v>3</v>
      </c>
      <c r="AL744" t="s">
        <v>842</v>
      </c>
      <c r="AM744" t="s">
        <v>215</v>
      </c>
      <c r="AN744" t="s">
        <v>843</v>
      </c>
      <c r="AO744" t="s">
        <v>830</v>
      </c>
      <c r="AP744" t="s">
        <v>844</v>
      </c>
      <c r="AQ744" t="s">
        <v>74</v>
      </c>
      <c r="AR744" t="s">
        <v>831</v>
      </c>
      <c r="AS744" t="s">
        <v>832</v>
      </c>
      <c r="AT744" t="s">
        <v>7326</v>
      </c>
      <c r="AU744">
        <v>1990</v>
      </c>
      <c r="AV744">
        <v>11</v>
      </c>
      <c r="AW744">
        <v>1</v>
      </c>
      <c r="AX744" t="s">
        <v>74</v>
      </c>
      <c r="AY744" t="s">
        <v>74</v>
      </c>
      <c r="AZ744" t="s">
        <v>74</v>
      </c>
      <c r="BA744" t="s">
        <v>74</v>
      </c>
      <c r="BB744">
        <v>27</v>
      </c>
      <c r="BC744">
        <v>31</v>
      </c>
      <c r="BD744" t="s">
        <v>74</v>
      </c>
      <c r="BE744" t="s">
        <v>74</v>
      </c>
      <c r="BF744" t="s">
        <v>74</v>
      </c>
      <c r="BG744" t="s">
        <v>74</v>
      </c>
      <c r="BH744" t="s">
        <v>74</v>
      </c>
      <c r="BI744">
        <v>5</v>
      </c>
      <c r="BJ744" t="s">
        <v>833</v>
      </c>
      <c r="BK744" t="s">
        <v>97</v>
      </c>
      <c r="BL744" t="s">
        <v>438</v>
      </c>
      <c r="BM744" t="s">
        <v>7650</v>
      </c>
      <c r="BN744" t="s">
        <v>74</v>
      </c>
      <c r="BO744" t="s">
        <v>74</v>
      </c>
      <c r="BP744" t="s">
        <v>74</v>
      </c>
      <c r="BQ744" t="s">
        <v>74</v>
      </c>
      <c r="BR744" t="s">
        <v>100</v>
      </c>
      <c r="BS744" t="s">
        <v>7662</v>
      </c>
      <c r="BT744" t="str">
        <f>HYPERLINK("https%3A%2F%2Fwww.webofscience.com%2Fwos%2Fwoscc%2Ffull-record%2FWOS:A1990EN19800004","View Full Record in Web of Science")</f>
        <v>View Full Record in Web of Science</v>
      </c>
    </row>
    <row r="745" spans="1:72" x14ac:dyDescent="0.15">
      <c r="A745" t="s">
        <v>72</v>
      </c>
      <c r="B745" t="s">
        <v>7663</v>
      </c>
      <c r="C745" t="s">
        <v>74</v>
      </c>
      <c r="D745" t="s">
        <v>74</v>
      </c>
      <c r="E745" t="s">
        <v>74</v>
      </c>
      <c r="F745" t="s">
        <v>7663</v>
      </c>
      <c r="G745" t="s">
        <v>74</v>
      </c>
      <c r="H745" t="s">
        <v>74</v>
      </c>
      <c r="I745" t="s">
        <v>7664</v>
      </c>
      <c r="J745" t="s">
        <v>823</v>
      </c>
      <c r="K745" t="s">
        <v>74</v>
      </c>
      <c r="L745" t="s">
        <v>74</v>
      </c>
      <c r="M745" t="s">
        <v>77</v>
      </c>
      <c r="N745" t="s">
        <v>78</v>
      </c>
      <c r="O745" t="s">
        <v>74</v>
      </c>
      <c r="P745" t="s">
        <v>74</v>
      </c>
      <c r="Q745" t="s">
        <v>74</v>
      </c>
      <c r="R745" t="s">
        <v>74</v>
      </c>
      <c r="S745" t="s">
        <v>74</v>
      </c>
      <c r="T745" t="s">
        <v>74</v>
      </c>
      <c r="U745" t="s">
        <v>74</v>
      </c>
      <c r="V745" t="s">
        <v>74</v>
      </c>
      <c r="W745" t="s">
        <v>74</v>
      </c>
      <c r="X745" t="s">
        <v>74</v>
      </c>
      <c r="Y745" t="s">
        <v>7665</v>
      </c>
      <c r="Z745" t="s">
        <v>74</v>
      </c>
      <c r="AA745" t="s">
        <v>6200</v>
      </c>
      <c r="AB745" t="s">
        <v>74</v>
      </c>
      <c r="AC745" t="s">
        <v>74</v>
      </c>
      <c r="AD745" t="s">
        <v>74</v>
      </c>
      <c r="AE745" t="s">
        <v>74</v>
      </c>
      <c r="AF745" t="s">
        <v>74</v>
      </c>
      <c r="AG745">
        <v>37</v>
      </c>
      <c r="AH745">
        <v>7</v>
      </c>
      <c r="AI745">
        <v>7</v>
      </c>
      <c r="AJ745">
        <v>0</v>
      </c>
      <c r="AK745">
        <v>0</v>
      </c>
      <c r="AL745" t="s">
        <v>214</v>
      </c>
      <c r="AM745" t="s">
        <v>215</v>
      </c>
      <c r="AN745" t="s">
        <v>216</v>
      </c>
      <c r="AO745" t="s">
        <v>830</v>
      </c>
      <c r="AP745" t="s">
        <v>74</v>
      </c>
      <c r="AQ745" t="s">
        <v>74</v>
      </c>
      <c r="AR745" t="s">
        <v>831</v>
      </c>
      <c r="AS745" t="s">
        <v>832</v>
      </c>
      <c r="AT745" t="s">
        <v>7326</v>
      </c>
      <c r="AU745">
        <v>1990</v>
      </c>
      <c r="AV745">
        <v>11</v>
      </c>
      <c r="AW745">
        <v>1</v>
      </c>
      <c r="AX745" t="s">
        <v>74</v>
      </c>
      <c r="AY745" t="s">
        <v>74</v>
      </c>
      <c r="AZ745" t="s">
        <v>74</v>
      </c>
      <c r="BA745" t="s">
        <v>74</v>
      </c>
      <c r="BB745">
        <v>41</v>
      </c>
      <c r="BC745">
        <v>45</v>
      </c>
      <c r="BD745" t="s">
        <v>74</v>
      </c>
      <c r="BE745" t="s">
        <v>74</v>
      </c>
      <c r="BF745" t="s">
        <v>74</v>
      </c>
      <c r="BG745" t="s">
        <v>74</v>
      </c>
      <c r="BH745" t="s">
        <v>74</v>
      </c>
      <c r="BI745">
        <v>5</v>
      </c>
      <c r="BJ745" t="s">
        <v>833</v>
      </c>
      <c r="BK745" t="s">
        <v>97</v>
      </c>
      <c r="BL745" t="s">
        <v>438</v>
      </c>
      <c r="BM745" t="s">
        <v>7650</v>
      </c>
      <c r="BN745" t="s">
        <v>74</v>
      </c>
      <c r="BO745" t="s">
        <v>74</v>
      </c>
      <c r="BP745" t="s">
        <v>74</v>
      </c>
      <c r="BQ745" t="s">
        <v>74</v>
      </c>
      <c r="BR745" t="s">
        <v>100</v>
      </c>
      <c r="BS745" t="s">
        <v>7666</v>
      </c>
      <c r="BT745" t="str">
        <f>HYPERLINK("https%3A%2F%2Fwww.webofscience.com%2Fwos%2Fwoscc%2Ffull-record%2FWOS:A1990EN19800006","View Full Record in Web of Science")</f>
        <v>View Full Record in Web of Science</v>
      </c>
    </row>
    <row r="746" spans="1:72" x14ac:dyDescent="0.15">
      <c r="A746" t="s">
        <v>72</v>
      </c>
      <c r="B746" t="s">
        <v>7667</v>
      </c>
      <c r="C746" t="s">
        <v>74</v>
      </c>
      <c r="D746" t="s">
        <v>74</v>
      </c>
      <c r="E746" t="s">
        <v>74</v>
      </c>
      <c r="F746" t="s">
        <v>7667</v>
      </c>
      <c r="G746" t="s">
        <v>74</v>
      </c>
      <c r="H746" t="s">
        <v>74</v>
      </c>
      <c r="I746" t="s">
        <v>7668</v>
      </c>
      <c r="J746" t="s">
        <v>823</v>
      </c>
      <c r="K746" t="s">
        <v>74</v>
      </c>
      <c r="L746" t="s">
        <v>74</v>
      </c>
      <c r="M746" t="s">
        <v>77</v>
      </c>
      <c r="N746" t="s">
        <v>78</v>
      </c>
      <c r="O746" t="s">
        <v>74</v>
      </c>
      <c r="P746" t="s">
        <v>74</v>
      </c>
      <c r="Q746" t="s">
        <v>74</v>
      </c>
      <c r="R746" t="s">
        <v>74</v>
      </c>
      <c r="S746" t="s">
        <v>74</v>
      </c>
      <c r="T746" t="s">
        <v>74</v>
      </c>
      <c r="U746" t="s">
        <v>74</v>
      </c>
      <c r="V746" t="s">
        <v>74</v>
      </c>
      <c r="W746" t="s">
        <v>74</v>
      </c>
      <c r="X746" t="s">
        <v>74</v>
      </c>
      <c r="Y746" t="s">
        <v>7669</v>
      </c>
      <c r="Z746" t="s">
        <v>74</v>
      </c>
      <c r="AA746" t="s">
        <v>74</v>
      </c>
      <c r="AB746" t="s">
        <v>2462</v>
      </c>
      <c r="AC746" t="s">
        <v>74</v>
      </c>
      <c r="AD746" t="s">
        <v>74</v>
      </c>
      <c r="AE746" t="s">
        <v>74</v>
      </c>
      <c r="AF746" t="s">
        <v>74</v>
      </c>
      <c r="AG746">
        <v>22</v>
      </c>
      <c r="AH746">
        <v>18</v>
      </c>
      <c r="AI746">
        <v>19</v>
      </c>
      <c r="AJ746">
        <v>0</v>
      </c>
      <c r="AK746">
        <v>4</v>
      </c>
      <c r="AL746" t="s">
        <v>214</v>
      </c>
      <c r="AM746" t="s">
        <v>215</v>
      </c>
      <c r="AN746" t="s">
        <v>216</v>
      </c>
      <c r="AO746" t="s">
        <v>830</v>
      </c>
      <c r="AP746" t="s">
        <v>74</v>
      </c>
      <c r="AQ746" t="s">
        <v>74</v>
      </c>
      <c r="AR746" t="s">
        <v>831</v>
      </c>
      <c r="AS746" t="s">
        <v>832</v>
      </c>
      <c r="AT746" t="s">
        <v>7326</v>
      </c>
      <c r="AU746">
        <v>1990</v>
      </c>
      <c r="AV746">
        <v>11</v>
      </c>
      <c r="AW746">
        <v>1</v>
      </c>
      <c r="AX746" t="s">
        <v>74</v>
      </c>
      <c r="AY746" t="s">
        <v>74</v>
      </c>
      <c r="AZ746" t="s">
        <v>74</v>
      </c>
      <c r="BA746" t="s">
        <v>74</v>
      </c>
      <c r="BB746">
        <v>73</v>
      </c>
      <c r="BC746">
        <v>79</v>
      </c>
      <c r="BD746" t="s">
        <v>74</v>
      </c>
      <c r="BE746" t="s">
        <v>74</v>
      </c>
      <c r="BF746" t="s">
        <v>74</v>
      </c>
      <c r="BG746" t="s">
        <v>74</v>
      </c>
      <c r="BH746" t="s">
        <v>74</v>
      </c>
      <c r="BI746">
        <v>7</v>
      </c>
      <c r="BJ746" t="s">
        <v>833</v>
      </c>
      <c r="BK746" t="s">
        <v>97</v>
      </c>
      <c r="BL746" t="s">
        <v>438</v>
      </c>
      <c r="BM746" t="s">
        <v>7650</v>
      </c>
      <c r="BN746" t="s">
        <v>74</v>
      </c>
      <c r="BO746" t="s">
        <v>74</v>
      </c>
      <c r="BP746" t="s">
        <v>74</v>
      </c>
      <c r="BQ746" t="s">
        <v>74</v>
      </c>
      <c r="BR746" t="s">
        <v>100</v>
      </c>
      <c r="BS746" t="s">
        <v>7670</v>
      </c>
      <c r="BT746" t="str">
        <f>HYPERLINK("https%3A%2F%2Fwww.webofscience.com%2Fwos%2Fwoscc%2Ffull-record%2FWOS:A1990EN19800010","View Full Record in Web of Science")</f>
        <v>View Full Record in Web of Science</v>
      </c>
    </row>
    <row r="747" spans="1:72" x14ac:dyDescent="0.15">
      <c r="A747" t="s">
        <v>72</v>
      </c>
      <c r="B747" t="s">
        <v>7671</v>
      </c>
      <c r="C747" t="s">
        <v>74</v>
      </c>
      <c r="D747" t="s">
        <v>74</v>
      </c>
      <c r="E747" t="s">
        <v>74</v>
      </c>
      <c r="F747" t="s">
        <v>7671</v>
      </c>
      <c r="G747" t="s">
        <v>74</v>
      </c>
      <c r="H747" t="s">
        <v>74</v>
      </c>
      <c r="I747" t="s">
        <v>7672</v>
      </c>
      <c r="J747" t="s">
        <v>2500</v>
      </c>
      <c r="K747" t="s">
        <v>74</v>
      </c>
      <c r="L747" t="s">
        <v>74</v>
      </c>
      <c r="M747" t="s">
        <v>77</v>
      </c>
      <c r="N747" t="s">
        <v>78</v>
      </c>
      <c r="O747" t="s">
        <v>74</v>
      </c>
      <c r="P747" t="s">
        <v>74</v>
      </c>
      <c r="Q747" t="s">
        <v>74</v>
      </c>
      <c r="R747" t="s">
        <v>74</v>
      </c>
      <c r="S747" t="s">
        <v>74</v>
      </c>
      <c r="T747" t="s">
        <v>74</v>
      </c>
      <c r="U747" t="s">
        <v>74</v>
      </c>
      <c r="V747" t="s">
        <v>7673</v>
      </c>
      <c r="W747" t="s">
        <v>7674</v>
      </c>
      <c r="X747" t="s">
        <v>1713</v>
      </c>
      <c r="Y747" t="s">
        <v>7675</v>
      </c>
      <c r="Z747" t="s">
        <v>74</v>
      </c>
      <c r="AA747" t="s">
        <v>74</v>
      </c>
      <c r="AB747" t="s">
        <v>74</v>
      </c>
      <c r="AC747" t="s">
        <v>74</v>
      </c>
      <c r="AD747" t="s">
        <v>74</v>
      </c>
      <c r="AE747" t="s">
        <v>74</v>
      </c>
      <c r="AF747" t="s">
        <v>74</v>
      </c>
      <c r="AG747">
        <v>0</v>
      </c>
      <c r="AH747">
        <v>36</v>
      </c>
      <c r="AI747">
        <v>37</v>
      </c>
      <c r="AJ747">
        <v>0</v>
      </c>
      <c r="AK747">
        <v>3</v>
      </c>
      <c r="AL747" t="s">
        <v>616</v>
      </c>
      <c r="AM747" t="s">
        <v>617</v>
      </c>
      <c r="AN747" t="s">
        <v>3560</v>
      </c>
      <c r="AO747" t="s">
        <v>2507</v>
      </c>
      <c r="AP747" t="s">
        <v>7676</v>
      </c>
      <c r="AQ747" t="s">
        <v>74</v>
      </c>
      <c r="AR747" t="s">
        <v>2508</v>
      </c>
      <c r="AS747" t="s">
        <v>2509</v>
      </c>
      <c r="AT747" t="s">
        <v>7326</v>
      </c>
      <c r="AU747">
        <v>1990</v>
      </c>
      <c r="AV747">
        <v>8</v>
      </c>
      <c r="AW747">
        <v>2</v>
      </c>
      <c r="AX747" t="s">
        <v>74</v>
      </c>
      <c r="AY747" t="s">
        <v>74</v>
      </c>
      <c r="AZ747" t="s">
        <v>74</v>
      </c>
      <c r="BA747" t="s">
        <v>74</v>
      </c>
      <c r="BB747">
        <v>99</v>
      </c>
      <c r="BC747">
        <v>126</v>
      </c>
      <c r="BD747" t="s">
        <v>74</v>
      </c>
      <c r="BE747" t="s">
        <v>7677</v>
      </c>
      <c r="BF747" t="str">
        <f>HYPERLINK("http://dx.doi.org/10.1111/j.1751-8369.1990.tb00380.x","http://dx.doi.org/10.1111/j.1751-8369.1990.tb00380.x")</f>
        <v>http://dx.doi.org/10.1111/j.1751-8369.1990.tb00380.x</v>
      </c>
      <c r="BG747" t="s">
        <v>74</v>
      </c>
      <c r="BH747" t="s">
        <v>74</v>
      </c>
      <c r="BI747">
        <v>28</v>
      </c>
      <c r="BJ747" t="s">
        <v>2511</v>
      </c>
      <c r="BK747" t="s">
        <v>97</v>
      </c>
      <c r="BL747" t="s">
        <v>2512</v>
      </c>
      <c r="BM747" t="s">
        <v>7678</v>
      </c>
      <c r="BN747" t="s">
        <v>74</v>
      </c>
      <c r="BO747" t="s">
        <v>74</v>
      </c>
      <c r="BP747" t="s">
        <v>74</v>
      </c>
      <c r="BQ747" t="s">
        <v>74</v>
      </c>
      <c r="BR747" t="s">
        <v>100</v>
      </c>
      <c r="BS747" t="s">
        <v>7679</v>
      </c>
      <c r="BT747" t="str">
        <f>HYPERLINK("https%3A%2F%2Fwww.webofscience.com%2Fwos%2Fwoscc%2Ffull-record%2FWOS:A1990EV45500001","View Full Record in Web of Science")</f>
        <v>View Full Record in Web of Science</v>
      </c>
    </row>
    <row r="748" spans="1:72" x14ac:dyDescent="0.15">
      <c r="A748" t="s">
        <v>72</v>
      </c>
      <c r="B748" t="s">
        <v>7680</v>
      </c>
      <c r="C748" t="s">
        <v>74</v>
      </c>
      <c r="D748" t="s">
        <v>74</v>
      </c>
      <c r="E748" t="s">
        <v>74</v>
      </c>
      <c r="F748" t="s">
        <v>7680</v>
      </c>
      <c r="G748" t="s">
        <v>74</v>
      </c>
      <c r="H748" t="s">
        <v>74</v>
      </c>
      <c r="I748" t="s">
        <v>7681</v>
      </c>
      <c r="J748" t="s">
        <v>2500</v>
      </c>
      <c r="K748" t="s">
        <v>74</v>
      </c>
      <c r="L748" t="s">
        <v>74</v>
      </c>
      <c r="M748" t="s">
        <v>77</v>
      </c>
      <c r="N748" t="s">
        <v>78</v>
      </c>
      <c r="O748" t="s">
        <v>74</v>
      </c>
      <c r="P748" t="s">
        <v>74</v>
      </c>
      <c r="Q748" t="s">
        <v>74</v>
      </c>
      <c r="R748" t="s">
        <v>74</v>
      </c>
      <c r="S748" t="s">
        <v>74</v>
      </c>
      <c r="T748" t="s">
        <v>74</v>
      </c>
      <c r="U748" t="s">
        <v>74</v>
      </c>
      <c r="V748" t="s">
        <v>7682</v>
      </c>
      <c r="W748" t="s">
        <v>74</v>
      </c>
      <c r="X748" t="s">
        <v>74</v>
      </c>
      <c r="Y748" t="s">
        <v>7683</v>
      </c>
      <c r="Z748" t="s">
        <v>74</v>
      </c>
      <c r="AA748" t="s">
        <v>74</v>
      </c>
      <c r="AB748" t="s">
        <v>74</v>
      </c>
      <c r="AC748" t="s">
        <v>74</v>
      </c>
      <c r="AD748" t="s">
        <v>74</v>
      </c>
      <c r="AE748" t="s">
        <v>74</v>
      </c>
      <c r="AF748" t="s">
        <v>74</v>
      </c>
      <c r="AG748">
        <v>0</v>
      </c>
      <c r="AH748">
        <v>11</v>
      </c>
      <c r="AI748">
        <v>11</v>
      </c>
      <c r="AJ748">
        <v>0</v>
      </c>
      <c r="AK748">
        <v>5</v>
      </c>
      <c r="AL748" t="s">
        <v>2504</v>
      </c>
      <c r="AM748" t="s">
        <v>2505</v>
      </c>
      <c r="AN748" t="s">
        <v>2506</v>
      </c>
      <c r="AO748" t="s">
        <v>2507</v>
      </c>
      <c r="AP748" t="s">
        <v>74</v>
      </c>
      <c r="AQ748" t="s">
        <v>74</v>
      </c>
      <c r="AR748" t="s">
        <v>2508</v>
      </c>
      <c r="AS748" t="s">
        <v>2509</v>
      </c>
      <c r="AT748" t="s">
        <v>7326</v>
      </c>
      <c r="AU748">
        <v>1990</v>
      </c>
      <c r="AV748">
        <v>8</v>
      </c>
      <c r="AW748">
        <v>2</v>
      </c>
      <c r="AX748" t="s">
        <v>74</v>
      </c>
      <c r="AY748" t="s">
        <v>74</v>
      </c>
      <c r="AZ748" t="s">
        <v>74</v>
      </c>
      <c r="BA748" t="s">
        <v>74</v>
      </c>
      <c r="BB748">
        <v>291</v>
      </c>
      <c r="BC748">
        <v>294</v>
      </c>
      <c r="BD748" t="s">
        <v>74</v>
      </c>
      <c r="BE748" t="s">
        <v>7684</v>
      </c>
      <c r="BF748" t="str">
        <f>HYPERLINK("http://dx.doi.org/10.1111/j.1751-8369.1990.tb00391.x","http://dx.doi.org/10.1111/j.1751-8369.1990.tb00391.x")</f>
        <v>http://dx.doi.org/10.1111/j.1751-8369.1990.tb00391.x</v>
      </c>
      <c r="BG748" t="s">
        <v>74</v>
      </c>
      <c r="BH748" t="s">
        <v>74</v>
      </c>
      <c r="BI748">
        <v>4</v>
      </c>
      <c r="BJ748" t="s">
        <v>2511</v>
      </c>
      <c r="BK748" t="s">
        <v>97</v>
      </c>
      <c r="BL748" t="s">
        <v>2512</v>
      </c>
      <c r="BM748" t="s">
        <v>7678</v>
      </c>
      <c r="BN748" t="s">
        <v>74</v>
      </c>
      <c r="BO748" t="s">
        <v>74</v>
      </c>
      <c r="BP748" t="s">
        <v>74</v>
      </c>
      <c r="BQ748" t="s">
        <v>74</v>
      </c>
      <c r="BR748" t="s">
        <v>100</v>
      </c>
      <c r="BS748" t="s">
        <v>7685</v>
      </c>
      <c r="BT748" t="str">
        <f>HYPERLINK("https%3A%2F%2Fwww.webofscience.com%2Fwos%2Fwoscc%2Ffull-record%2FWOS:A1990EV45500012","View Full Record in Web of Science")</f>
        <v>View Full Record in Web of Science</v>
      </c>
    </row>
    <row r="749" spans="1:72" x14ac:dyDescent="0.15">
      <c r="A749" t="s">
        <v>72</v>
      </c>
      <c r="B749" t="s">
        <v>7686</v>
      </c>
      <c r="C749" t="s">
        <v>74</v>
      </c>
      <c r="D749" t="s">
        <v>74</v>
      </c>
      <c r="E749" t="s">
        <v>74</v>
      </c>
      <c r="F749" t="s">
        <v>7686</v>
      </c>
      <c r="G749" t="s">
        <v>74</v>
      </c>
      <c r="H749" t="s">
        <v>74</v>
      </c>
      <c r="I749" t="s">
        <v>7687</v>
      </c>
      <c r="J749" t="s">
        <v>7688</v>
      </c>
      <c r="K749" t="s">
        <v>74</v>
      </c>
      <c r="L749" t="s">
        <v>74</v>
      </c>
      <c r="M749" t="s">
        <v>77</v>
      </c>
      <c r="N749" t="s">
        <v>78</v>
      </c>
      <c r="O749" t="s">
        <v>74</v>
      </c>
      <c r="P749" t="s">
        <v>74</v>
      </c>
      <c r="Q749" t="s">
        <v>74</v>
      </c>
      <c r="R749" t="s">
        <v>74</v>
      </c>
      <c r="S749" t="s">
        <v>74</v>
      </c>
      <c r="T749" t="s">
        <v>74</v>
      </c>
      <c r="U749" t="s">
        <v>74</v>
      </c>
      <c r="V749" t="s">
        <v>74</v>
      </c>
      <c r="W749" t="s">
        <v>7689</v>
      </c>
      <c r="X749" t="s">
        <v>7690</v>
      </c>
      <c r="Y749" t="s">
        <v>7691</v>
      </c>
      <c r="Z749" t="s">
        <v>74</v>
      </c>
      <c r="AA749" t="s">
        <v>74</v>
      </c>
      <c r="AB749" t="s">
        <v>74</v>
      </c>
      <c r="AC749" t="s">
        <v>74</v>
      </c>
      <c r="AD749" t="s">
        <v>74</v>
      </c>
      <c r="AE749" t="s">
        <v>74</v>
      </c>
      <c r="AF749" t="s">
        <v>74</v>
      </c>
      <c r="AG749">
        <v>44</v>
      </c>
      <c r="AH749">
        <v>44</v>
      </c>
      <c r="AI749">
        <v>56</v>
      </c>
      <c r="AJ749">
        <v>1</v>
      </c>
      <c r="AK749">
        <v>13</v>
      </c>
      <c r="AL749" t="s">
        <v>7692</v>
      </c>
      <c r="AM749" t="s">
        <v>87</v>
      </c>
      <c r="AN749" t="s">
        <v>7693</v>
      </c>
      <c r="AO749" t="s">
        <v>7694</v>
      </c>
      <c r="AP749" t="s">
        <v>74</v>
      </c>
      <c r="AQ749" t="s">
        <v>74</v>
      </c>
      <c r="AR749" t="s">
        <v>7695</v>
      </c>
      <c r="AS749" t="s">
        <v>7696</v>
      </c>
      <c r="AT749" t="s">
        <v>7326</v>
      </c>
      <c r="AU749">
        <v>1990</v>
      </c>
      <c r="AV749">
        <v>87</v>
      </c>
      <c r="AW749">
        <v>23</v>
      </c>
      <c r="AX749" t="s">
        <v>74</v>
      </c>
      <c r="AY749" t="s">
        <v>74</v>
      </c>
      <c r="AZ749" t="s">
        <v>74</v>
      </c>
      <c r="BA749" t="s">
        <v>74</v>
      </c>
      <c r="BB749">
        <v>9265</v>
      </c>
      <c r="BC749">
        <v>9269</v>
      </c>
      <c r="BD749" t="s">
        <v>74</v>
      </c>
      <c r="BE749" t="s">
        <v>7697</v>
      </c>
      <c r="BF749" t="str">
        <f>HYPERLINK("http://dx.doi.org/10.1073/pnas.87.23.9265","http://dx.doi.org/10.1073/pnas.87.23.9265")</f>
        <v>http://dx.doi.org/10.1073/pnas.87.23.9265</v>
      </c>
      <c r="BG749" t="s">
        <v>74</v>
      </c>
      <c r="BH749" t="s">
        <v>74</v>
      </c>
      <c r="BI749">
        <v>5</v>
      </c>
      <c r="BJ749" t="s">
        <v>117</v>
      </c>
      <c r="BK749" t="s">
        <v>97</v>
      </c>
      <c r="BL749" t="s">
        <v>118</v>
      </c>
      <c r="BM749" t="s">
        <v>7698</v>
      </c>
      <c r="BN749">
        <v>2251271</v>
      </c>
      <c r="BO749" t="s">
        <v>1376</v>
      </c>
      <c r="BP749" t="s">
        <v>74</v>
      </c>
      <c r="BQ749" t="s">
        <v>74</v>
      </c>
      <c r="BR749" t="s">
        <v>100</v>
      </c>
      <c r="BS749" t="s">
        <v>7699</v>
      </c>
      <c r="BT749" t="str">
        <f>HYPERLINK("https%3A%2F%2Fwww.webofscience.com%2Fwos%2Fwoscc%2Ffull-record%2FWOS:A1990EL36600040","View Full Record in Web of Science")</f>
        <v>View Full Record in Web of Science</v>
      </c>
    </row>
    <row r="750" spans="1:72" x14ac:dyDescent="0.15">
      <c r="A750" t="s">
        <v>72</v>
      </c>
      <c r="B750" t="s">
        <v>7700</v>
      </c>
      <c r="C750" t="s">
        <v>74</v>
      </c>
      <c r="D750" t="s">
        <v>74</v>
      </c>
      <c r="E750" t="s">
        <v>74</v>
      </c>
      <c r="F750" t="s">
        <v>7700</v>
      </c>
      <c r="G750" t="s">
        <v>74</v>
      </c>
      <c r="H750" t="s">
        <v>74</v>
      </c>
      <c r="I750" t="s">
        <v>7701</v>
      </c>
      <c r="J750" t="s">
        <v>7702</v>
      </c>
      <c r="K750" t="s">
        <v>74</v>
      </c>
      <c r="L750" t="s">
        <v>74</v>
      </c>
      <c r="M750" t="s">
        <v>77</v>
      </c>
      <c r="N750" t="s">
        <v>78</v>
      </c>
      <c r="O750" t="s">
        <v>74</v>
      </c>
      <c r="P750" t="s">
        <v>74</v>
      </c>
      <c r="Q750" t="s">
        <v>74</v>
      </c>
      <c r="R750" t="s">
        <v>74</v>
      </c>
      <c r="S750" t="s">
        <v>74</v>
      </c>
      <c r="T750" t="s">
        <v>7703</v>
      </c>
      <c r="U750" t="s">
        <v>7704</v>
      </c>
      <c r="V750" t="s">
        <v>7705</v>
      </c>
      <c r="W750" t="s">
        <v>7706</v>
      </c>
      <c r="X750" t="s">
        <v>7707</v>
      </c>
      <c r="Y750" t="s">
        <v>7708</v>
      </c>
      <c r="Z750" t="s">
        <v>74</v>
      </c>
      <c r="AA750" t="s">
        <v>74</v>
      </c>
      <c r="AB750" t="s">
        <v>74</v>
      </c>
      <c r="AC750" t="s">
        <v>74</v>
      </c>
      <c r="AD750" t="s">
        <v>74</v>
      </c>
      <c r="AE750" t="s">
        <v>74</v>
      </c>
      <c r="AF750" t="s">
        <v>74</v>
      </c>
      <c r="AG750">
        <v>35</v>
      </c>
      <c r="AH750">
        <v>18</v>
      </c>
      <c r="AI750">
        <v>20</v>
      </c>
      <c r="AJ750">
        <v>2</v>
      </c>
      <c r="AK750">
        <v>11</v>
      </c>
      <c r="AL750" t="s">
        <v>715</v>
      </c>
      <c r="AM750" t="s">
        <v>716</v>
      </c>
      <c r="AN750" t="s">
        <v>717</v>
      </c>
      <c r="AO750" t="s">
        <v>7709</v>
      </c>
      <c r="AP750" t="s">
        <v>74</v>
      </c>
      <c r="AQ750" t="s">
        <v>74</v>
      </c>
      <c r="AR750" t="s">
        <v>7710</v>
      </c>
      <c r="AS750" t="s">
        <v>7711</v>
      </c>
      <c r="AT750" t="s">
        <v>7326</v>
      </c>
      <c r="AU750">
        <v>1990</v>
      </c>
      <c r="AV750">
        <v>82</v>
      </c>
      <c r="AW750">
        <v>3</v>
      </c>
      <c r="AX750" t="s">
        <v>74</v>
      </c>
      <c r="AY750" t="s">
        <v>74</v>
      </c>
      <c r="AZ750" t="s">
        <v>74</v>
      </c>
      <c r="BA750" t="s">
        <v>74</v>
      </c>
      <c r="BB750">
        <v>369</v>
      </c>
      <c r="BC750">
        <v>388</v>
      </c>
      <c r="BD750" t="s">
        <v>74</v>
      </c>
      <c r="BE750" t="s">
        <v>7712</v>
      </c>
      <c r="BF750" t="str">
        <f>HYPERLINK("http://dx.doi.org/10.1016/0034-5687(90)90106-9","http://dx.doi.org/10.1016/0034-5687(90)90106-9")</f>
        <v>http://dx.doi.org/10.1016/0034-5687(90)90106-9</v>
      </c>
      <c r="BG750" t="s">
        <v>74</v>
      </c>
      <c r="BH750" t="s">
        <v>74</v>
      </c>
      <c r="BI750">
        <v>20</v>
      </c>
      <c r="BJ750" t="s">
        <v>7713</v>
      </c>
      <c r="BK750" t="s">
        <v>97</v>
      </c>
      <c r="BL750" t="s">
        <v>7713</v>
      </c>
      <c r="BM750" t="s">
        <v>7714</v>
      </c>
      <c r="BN750">
        <v>2080324</v>
      </c>
      <c r="BO750" t="s">
        <v>74</v>
      </c>
      <c r="BP750" t="s">
        <v>74</v>
      </c>
      <c r="BQ750" t="s">
        <v>74</v>
      </c>
      <c r="BR750" t="s">
        <v>100</v>
      </c>
      <c r="BS750" t="s">
        <v>7715</v>
      </c>
      <c r="BT750" t="str">
        <f>HYPERLINK("https%3A%2F%2Fwww.webofscience.com%2Fwos%2Fwoscc%2Ffull-record%2FWOS:A1990EN99200010","View Full Record in Web of Science")</f>
        <v>View Full Record in Web of Science</v>
      </c>
    </row>
    <row r="751" spans="1:72" x14ac:dyDescent="0.15">
      <c r="A751" t="s">
        <v>72</v>
      </c>
      <c r="B751" t="s">
        <v>7716</v>
      </c>
      <c r="C751" t="s">
        <v>74</v>
      </c>
      <c r="D751" t="s">
        <v>74</v>
      </c>
      <c r="E751" t="s">
        <v>74</v>
      </c>
      <c r="F751" t="s">
        <v>7716</v>
      </c>
      <c r="G751" t="s">
        <v>74</v>
      </c>
      <c r="H751" t="s">
        <v>74</v>
      </c>
      <c r="I751" t="s">
        <v>7717</v>
      </c>
      <c r="J751" t="s">
        <v>4569</v>
      </c>
      <c r="K751" t="s">
        <v>74</v>
      </c>
      <c r="L751" t="s">
        <v>74</v>
      </c>
      <c r="M751" t="s">
        <v>77</v>
      </c>
      <c r="N751" t="s">
        <v>78</v>
      </c>
      <c r="O751" t="s">
        <v>74</v>
      </c>
      <c r="P751" t="s">
        <v>74</v>
      </c>
      <c r="Q751" t="s">
        <v>74</v>
      </c>
      <c r="R751" t="s">
        <v>74</v>
      </c>
      <c r="S751" t="s">
        <v>74</v>
      </c>
      <c r="T751" t="s">
        <v>74</v>
      </c>
      <c r="U751" t="s">
        <v>74</v>
      </c>
      <c r="V751" t="s">
        <v>74</v>
      </c>
      <c r="W751" t="s">
        <v>7621</v>
      </c>
      <c r="X751" t="s">
        <v>782</v>
      </c>
      <c r="Y751" t="s">
        <v>74</v>
      </c>
      <c r="Z751" t="s">
        <v>74</v>
      </c>
      <c r="AA751" t="s">
        <v>74</v>
      </c>
      <c r="AB751" t="s">
        <v>74</v>
      </c>
      <c r="AC751" t="s">
        <v>74</v>
      </c>
      <c r="AD751" t="s">
        <v>74</v>
      </c>
      <c r="AE751" t="s">
        <v>74</v>
      </c>
      <c r="AF751" t="s">
        <v>74</v>
      </c>
      <c r="AG751">
        <v>48</v>
      </c>
      <c r="AH751">
        <v>34</v>
      </c>
      <c r="AI751">
        <v>34</v>
      </c>
      <c r="AJ751">
        <v>0</v>
      </c>
      <c r="AK751">
        <v>4</v>
      </c>
      <c r="AL751" t="s">
        <v>86</v>
      </c>
      <c r="AM751" t="s">
        <v>87</v>
      </c>
      <c r="AN751" t="s">
        <v>493</v>
      </c>
      <c r="AO751" t="s">
        <v>4575</v>
      </c>
      <c r="AP751" t="s">
        <v>74</v>
      </c>
      <c r="AQ751" t="s">
        <v>74</v>
      </c>
      <c r="AR751" t="s">
        <v>4569</v>
      </c>
      <c r="AS751" t="s">
        <v>4576</v>
      </c>
      <c r="AT751" t="s">
        <v>7326</v>
      </c>
      <c r="AU751">
        <v>1990</v>
      </c>
      <c r="AV751">
        <v>9</v>
      </c>
      <c r="AW751">
        <v>6</v>
      </c>
      <c r="AX751" t="s">
        <v>74</v>
      </c>
      <c r="AY751" t="s">
        <v>74</v>
      </c>
      <c r="AZ751" t="s">
        <v>74</v>
      </c>
      <c r="BA751" t="s">
        <v>74</v>
      </c>
      <c r="BB751">
        <v>1515</v>
      </c>
      <c r="BC751">
        <v>1532</v>
      </c>
      <c r="BD751" t="s">
        <v>74</v>
      </c>
      <c r="BE751" t="s">
        <v>7718</v>
      </c>
      <c r="BF751" t="str">
        <f>HYPERLINK("http://dx.doi.org/10.1029/TC009i006p01515","http://dx.doi.org/10.1029/TC009i006p01515")</f>
        <v>http://dx.doi.org/10.1029/TC009i006p01515</v>
      </c>
      <c r="BG751" t="s">
        <v>74</v>
      </c>
      <c r="BH751" t="s">
        <v>74</v>
      </c>
      <c r="BI751">
        <v>18</v>
      </c>
      <c r="BJ751" t="s">
        <v>170</v>
      </c>
      <c r="BK751" t="s">
        <v>97</v>
      </c>
      <c r="BL751" t="s">
        <v>170</v>
      </c>
      <c r="BM751" t="s">
        <v>7719</v>
      </c>
      <c r="BN751" t="s">
        <v>74</v>
      </c>
      <c r="BO751" t="s">
        <v>74</v>
      </c>
      <c r="BP751" t="s">
        <v>74</v>
      </c>
      <c r="BQ751" t="s">
        <v>74</v>
      </c>
      <c r="BR751" t="s">
        <v>100</v>
      </c>
      <c r="BS751" t="s">
        <v>7720</v>
      </c>
      <c r="BT751" t="str">
        <f>HYPERLINK("https%3A%2F%2Fwww.webofscience.com%2Fwos%2Fwoscc%2Ffull-record%2FWOS:A1990EM37800013","View Full Record in Web of Science")</f>
        <v>View Full Record in Web of Science</v>
      </c>
    </row>
    <row r="752" spans="1:72" x14ac:dyDescent="0.15">
      <c r="A752" t="s">
        <v>72</v>
      </c>
      <c r="B752" t="s">
        <v>885</v>
      </c>
      <c r="C752" t="s">
        <v>74</v>
      </c>
      <c r="D752" t="s">
        <v>74</v>
      </c>
      <c r="E752" t="s">
        <v>74</v>
      </c>
      <c r="F752" t="s">
        <v>885</v>
      </c>
      <c r="G752" t="s">
        <v>74</v>
      </c>
      <c r="H752" t="s">
        <v>74</v>
      </c>
      <c r="I752" t="s">
        <v>7721</v>
      </c>
      <c r="J752" t="s">
        <v>104</v>
      </c>
      <c r="K752" t="s">
        <v>74</v>
      </c>
      <c r="L752" t="s">
        <v>74</v>
      </c>
      <c r="M752" t="s">
        <v>77</v>
      </c>
      <c r="N752" t="s">
        <v>177</v>
      </c>
      <c r="O752" t="s">
        <v>74</v>
      </c>
      <c r="P752" t="s">
        <v>74</v>
      </c>
      <c r="Q752" t="s">
        <v>74</v>
      </c>
      <c r="R752" t="s">
        <v>74</v>
      </c>
      <c r="S752" t="s">
        <v>74</v>
      </c>
      <c r="T752" t="s">
        <v>74</v>
      </c>
      <c r="U752" t="s">
        <v>74</v>
      </c>
      <c r="V752" t="s">
        <v>74</v>
      </c>
      <c r="W752" t="s">
        <v>74</v>
      </c>
      <c r="X752" t="s">
        <v>74</v>
      </c>
      <c r="Y752" t="s">
        <v>74</v>
      </c>
      <c r="Z752" t="s">
        <v>74</v>
      </c>
      <c r="AA752" t="s">
        <v>74</v>
      </c>
      <c r="AB752" t="s">
        <v>74</v>
      </c>
      <c r="AC752" t="s">
        <v>74</v>
      </c>
      <c r="AD752" t="s">
        <v>74</v>
      </c>
      <c r="AE752" t="s">
        <v>74</v>
      </c>
      <c r="AF752" t="s">
        <v>74</v>
      </c>
      <c r="AG752">
        <v>0</v>
      </c>
      <c r="AH752">
        <v>0</v>
      </c>
      <c r="AI752">
        <v>0</v>
      </c>
      <c r="AJ752">
        <v>0</v>
      </c>
      <c r="AK752">
        <v>0</v>
      </c>
      <c r="AL752" t="s">
        <v>2584</v>
      </c>
      <c r="AM752" t="s">
        <v>111</v>
      </c>
      <c r="AN752" t="s">
        <v>2585</v>
      </c>
      <c r="AO752" t="s">
        <v>113</v>
      </c>
      <c r="AP752" t="s">
        <v>1911</v>
      </c>
      <c r="AQ752" t="s">
        <v>74</v>
      </c>
      <c r="AR752" t="s">
        <v>104</v>
      </c>
      <c r="AS752" t="s">
        <v>114</v>
      </c>
      <c r="AT752" t="s">
        <v>7722</v>
      </c>
      <c r="AU752">
        <v>1990</v>
      </c>
      <c r="AV752">
        <v>348</v>
      </c>
      <c r="AW752">
        <v>6299</v>
      </c>
      <c r="AX752" t="s">
        <v>74</v>
      </c>
      <c r="AY752" t="s">
        <v>74</v>
      </c>
      <c r="AZ752" t="s">
        <v>74</v>
      </c>
      <c r="BA752" t="s">
        <v>74</v>
      </c>
      <c r="BB752">
        <v>267</v>
      </c>
      <c r="BC752">
        <v>268</v>
      </c>
      <c r="BD752" t="s">
        <v>74</v>
      </c>
      <c r="BE752" t="s">
        <v>74</v>
      </c>
      <c r="BF752" t="s">
        <v>74</v>
      </c>
      <c r="BG752" t="s">
        <v>74</v>
      </c>
      <c r="BH752" t="s">
        <v>74</v>
      </c>
      <c r="BI752">
        <v>2</v>
      </c>
      <c r="BJ752" t="s">
        <v>117</v>
      </c>
      <c r="BK752" t="s">
        <v>97</v>
      </c>
      <c r="BL752" t="s">
        <v>118</v>
      </c>
      <c r="BM752" t="s">
        <v>7723</v>
      </c>
      <c r="BN752" t="s">
        <v>74</v>
      </c>
      <c r="BO752" t="s">
        <v>74</v>
      </c>
      <c r="BP752" t="s">
        <v>74</v>
      </c>
      <c r="BQ752" t="s">
        <v>74</v>
      </c>
      <c r="BR752" t="s">
        <v>100</v>
      </c>
      <c r="BS752" t="s">
        <v>7724</v>
      </c>
      <c r="BT752" t="str">
        <f>HYPERLINK("https%3A%2F%2Fwww.webofscience.com%2Fwos%2Fwoscc%2Ffull-record%2FWOS:A1990EJ95500002","View Full Record in Web of Science")</f>
        <v>View Full Record in Web of Science</v>
      </c>
    </row>
    <row r="753" spans="1:72" x14ac:dyDescent="0.15">
      <c r="A753" t="s">
        <v>72</v>
      </c>
      <c r="B753" t="s">
        <v>7725</v>
      </c>
      <c r="C753" t="s">
        <v>74</v>
      </c>
      <c r="D753" t="s">
        <v>74</v>
      </c>
      <c r="E753" t="s">
        <v>74</v>
      </c>
      <c r="F753" t="s">
        <v>7725</v>
      </c>
      <c r="G753" t="s">
        <v>74</v>
      </c>
      <c r="H753" t="s">
        <v>74</v>
      </c>
      <c r="I753" t="s">
        <v>7726</v>
      </c>
      <c r="J753" t="s">
        <v>104</v>
      </c>
      <c r="K753" t="s">
        <v>74</v>
      </c>
      <c r="L753" t="s">
        <v>74</v>
      </c>
      <c r="M753" t="s">
        <v>77</v>
      </c>
      <c r="N753" t="s">
        <v>177</v>
      </c>
      <c r="O753" t="s">
        <v>74</v>
      </c>
      <c r="P753" t="s">
        <v>74</v>
      </c>
      <c r="Q753" t="s">
        <v>74</v>
      </c>
      <c r="R753" t="s">
        <v>74</v>
      </c>
      <c r="S753" t="s">
        <v>74</v>
      </c>
      <c r="T753" t="s">
        <v>74</v>
      </c>
      <c r="U753" t="s">
        <v>74</v>
      </c>
      <c r="V753" t="s">
        <v>74</v>
      </c>
      <c r="W753" t="s">
        <v>74</v>
      </c>
      <c r="X753" t="s">
        <v>74</v>
      </c>
      <c r="Y753" t="s">
        <v>74</v>
      </c>
      <c r="Z753" t="s">
        <v>74</v>
      </c>
      <c r="AA753" t="s">
        <v>74</v>
      </c>
      <c r="AB753" t="s">
        <v>74</v>
      </c>
      <c r="AC753" t="s">
        <v>74</v>
      </c>
      <c r="AD753" t="s">
        <v>74</v>
      </c>
      <c r="AE753" t="s">
        <v>74</v>
      </c>
      <c r="AF753" t="s">
        <v>74</v>
      </c>
      <c r="AG753">
        <v>0</v>
      </c>
      <c r="AH753">
        <v>2</v>
      </c>
      <c r="AI753">
        <v>2</v>
      </c>
      <c r="AJ753">
        <v>0</v>
      </c>
      <c r="AK753">
        <v>0</v>
      </c>
      <c r="AL753" t="s">
        <v>110</v>
      </c>
      <c r="AM753" t="s">
        <v>111</v>
      </c>
      <c r="AN753" t="s">
        <v>112</v>
      </c>
      <c r="AO753" t="s">
        <v>113</v>
      </c>
      <c r="AP753" t="s">
        <v>74</v>
      </c>
      <c r="AQ753" t="s">
        <v>74</v>
      </c>
      <c r="AR753" t="s">
        <v>104</v>
      </c>
      <c r="AS753" t="s">
        <v>114</v>
      </c>
      <c r="AT753" t="s">
        <v>7722</v>
      </c>
      <c r="AU753">
        <v>1990</v>
      </c>
      <c r="AV753">
        <v>348</v>
      </c>
      <c r="AW753">
        <v>6299</v>
      </c>
      <c r="AX753" t="s">
        <v>74</v>
      </c>
      <c r="AY753" t="s">
        <v>74</v>
      </c>
      <c r="AZ753" t="s">
        <v>74</v>
      </c>
      <c r="BA753" t="s">
        <v>74</v>
      </c>
      <c r="BB753">
        <v>269</v>
      </c>
      <c r="BC753">
        <v>269</v>
      </c>
      <c r="BD753" t="s">
        <v>74</v>
      </c>
      <c r="BE753" t="s">
        <v>7727</v>
      </c>
      <c r="BF753" t="str">
        <f>HYPERLINK("http://dx.doi.org/10.1038/348269a0","http://dx.doi.org/10.1038/348269a0")</f>
        <v>http://dx.doi.org/10.1038/348269a0</v>
      </c>
      <c r="BG753" t="s">
        <v>74</v>
      </c>
      <c r="BH753" t="s">
        <v>74</v>
      </c>
      <c r="BI753">
        <v>1</v>
      </c>
      <c r="BJ753" t="s">
        <v>117</v>
      </c>
      <c r="BK753" t="s">
        <v>97</v>
      </c>
      <c r="BL753" t="s">
        <v>118</v>
      </c>
      <c r="BM753" t="s">
        <v>7723</v>
      </c>
      <c r="BN753" t="s">
        <v>74</v>
      </c>
      <c r="BO753" t="s">
        <v>147</v>
      </c>
      <c r="BP753" t="s">
        <v>74</v>
      </c>
      <c r="BQ753" t="s">
        <v>74</v>
      </c>
      <c r="BR753" t="s">
        <v>100</v>
      </c>
      <c r="BS753" t="s">
        <v>7728</v>
      </c>
      <c r="BT753" t="str">
        <f>HYPERLINK("https%3A%2F%2Fwww.webofscience.com%2Fwos%2Fwoscc%2Ffull-record%2FWOS:A1990EJ95500004","View Full Record in Web of Science")</f>
        <v>View Full Record in Web of Science</v>
      </c>
    </row>
    <row r="754" spans="1:72" x14ac:dyDescent="0.15">
      <c r="A754" t="s">
        <v>72</v>
      </c>
      <c r="B754" t="s">
        <v>7729</v>
      </c>
      <c r="C754" t="s">
        <v>74</v>
      </c>
      <c r="D754" t="s">
        <v>74</v>
      </c>
      <c r="E754" t="s">
        <v>74</v>
      </c>
      <c r="F754" t="s">
        <v>7729</v>
      </c>
      <c r="G754" t="s">
        <v>74</v>
      </c>
      <c r="H754" t="s">
        <v>74</v>
      </c>
      <c r="I754" t="s">
        <v>7730</v>
      </c>
      <c r="J754" t="s">
        <v>4194</v>
      </c>
      <c r="K754" t="s">
        <v>74</v>
      </c>
      <c r="L754" t="s">
        <v>74</v>
      </c>
      <c r="M754" t="s">
        <v>77</v>
      </c>
      <c r="N754" t="s">
        <v>78</v>
      </c>
      <c r="O754" t="s">
        <v>74</v>
      </c>
      <c r="P754" t="s">
        <v>74</v>
      </c>
      <c r="Q754" t="s">
        <v>74</v>
      </c>
      <c r="R754" t="s">
        <v>74</v>
      </c>
      <c r="S754" t="s">
        <v>74</v>
      </c>
      <c r="T754" t="s">
        <v>74</v>
      </c>
      <c r="U754" t="s">
        <v>7731</v>
      </c>
      <c r="V754" t="s">
        <v>7732</v>
      </c>
      <c r="W754" t="s">
        <v>7733</v>
      </c>
      <c r="X754" t="s">
        <v>74</v>
      </c>
      <c r="Y754" t="s">
        <v>7734</v>
      </c>
      <c r="Z754" t="s">
        <v>74</v>
      </c>
      <c r="AA754" t="s">
        <v>7735</v>
      </c>
      <c r="AB754" t="s">
        <v>7736</v>
      </c>
      <c r="AC754" t="s">
        <v>74</v>
      </c>
      <c r="AD754" t="s">
        <v>74</v>
      </c>
      <c r="AE754" t="s">
        <v>74</v>
      </c>
      <c r="AF754" t="s">
        <v>74</v>
      </c>
      <c r="AG754">
        <v>51</v>
      </c>
      <c r="AH754">
        <v>15</v>
      </c>
      <c r="AI754">
        <v>15</v>
      </c>
      <c r="AJ754">
        <v>0</v>
      </c>
      <c r="AK754">
        <v>2</v>
      </c>
      <c r="AL754" t="s">
        <v>568</v>
      </c>
      <c r="AM754" t="s">
        <v>569</v>
      </c>
      <c r="AN754" t="s">
        <v>570</v>
      </c>
      <c r="AO754" t="s">
        <v>4198</v>
      </c>
      <c r="AP754" t="s">
        <v>74</v>
      </c>
      <c r="AQ754" t="s">
        <v>74</v>
      </c>
      <c r="AR754" t="s">
        <v>4199</v>
      </c>
      <c r="AS754" t="s">
        <v>4200</v>
      </c>
      <c r="AT754" t="s">
        <v>7737</v>
      </c>
      <c r="AU754">
        <v>1990</v>
      </c>
      <c r="AV754">
        <v>47</v>
      </c>
      <c r="AW754">
        <v>22</v>
      </c>
      <c r="AX754" t="s">
        <v>74</v>
      </c>
      <c r="AY754" t="s">
        <v>74</v>
      </c>
      <c r="AZ754" t="s">
        <v>74</v>
      </c>
      <c r="BA754" t="s">
        <v>74</v>
      </c>
      <c r="BB754">
        <v>2696</v>
      </c>
      <c r="BC754">
        <v>2709</v>
      </c>
      <c r="BD754" t="s">
        <v>74</v>
      </c>
      <c r="BE754" t="s">
        <v>7738</v>
      </c>
      <c r="BF754" t="str">
        <f>HYPERLINK("http://dx.doi.org/10.1175/1520-0469(1990)047&lt;2696:WNACIF&gt;2.0.CO;2","http://dx.doi.org/10.1175/1520-0469(1990)047&lt;2696:WNACIF&gt;2.0.CO;2")</f>
        <v>http://dx.doi.org/10.1175/1520-0469(1990)047&lt;2696:WNACIF&gt;2.0.CO;2</v>
      </c>
      <c r="BG754" t="s">
        <v>74</v>
      </c>
      <c r="BH754" t="s">
        <v>74</v>
      </c>
      <c r="BI754">
        <v>14</v>
      </c>
      <c r="BJ754" t="s">
        <v>96</v>
      </c>
      <c r="BK754" t="s">
        <v>97</v>
      </c>
      <c r="BL754" t="s">
        <v>96</v>
      </c>
      <c r="BM754" t="s">
        <v>7739</v>
      </c>
      <c r="BN754" t="s">
        <v>74</v>
      </c>
      <c r="BO754" t="s">
        <v>453</v>
      </c>
      <c r="BP754" t="s">
        <v>74</v>
      </c>
      <c r="BQ754" t="s">
        <v>74</v>
      </c>
      <c r="BR754" t="s">
        <v>100</v>
      </c>
      <c r="BS754" t="s">
        <v>7740</v>
      </c>
      <c r="BT754" t="str">
        <f>HYPERLINK("https%3A%2F%2Fwww.webofscience.com%2Fwos%2Fwoscc%2Ffull-record%2FWOS:A1990EQ51000006","View Full Record in Web of Science")</f>
        <v>View Full Record in Web of Science</v>
      </c>
    </row>
    <row r="755" spans="1:72" x14ac:dyDescent="0.15">
      <c r="A755" t="s">
        <v>72</v>
      </c>
      <c r="B755" t="s">
        <v>2164</v>
      </c>
      <c r="C755" t="s">
        <v>74</v>
      </c>
      <c r="D755" t="s">
        <v>74</v>
      </c>
      <c r="E755" t="s">
        <v>74</v>
      </c>
      <c r="F755" t="s">
        <v>2164</v>
      </c>
      <c r="G755" t="s">
        <v>74</v>
      </c>
      <c r="H755" t="s">
        <v>74</v>
      </c>
      <c r="I755" t="s">
        <v>7741</v>
      </c>
      <c r="J755" t="s">
        <v>7742</v>
      </c>
      <c r="K755" t="s">
        <v>74</v>
      </c>
      <c r="L755" t="s">
        <v>74</v>
      </c>
      <c r="M755" t="s">
        <v>77</v>
      </c>
      <c r="N755" t="s">
        <v>334</v>
      </c>
      <c r="O755" t="s">
        <v>74</v>
      </c>
      <c r="P755" t="s">
        <v>74</v>
      </c>
      <c r="Q755" t="s">
        <v>74</v>
      </c>
      <c r="R755" t="s">
        <v>74</v>
      </c>
      <c r="S755" t="s">
        <v>74</v>
      </c>
      <c r="T755" t="s">
        <v>74</v>
      </c>
      <c r="U755" t="s">
        <v>74</v>
      </c>
      <c r="V755" t="s">
        <v>74</v>
      </c>
      <c r="W755" t="s">
        <v>2169</v>
      </c>
      <c r="X755" t="s">
        <v>74</v>
      </c>
      <c r="Y755" t="s">
        <v>2170</v>
      </c>
      <c r="Z755" t="s">
        <v>74</v>
      </c>
      <c r="AA755" t="s">
        <v>74</v>
      </c>
      <c r="AB755" t="s">
        <v>74</v>
      </c>
      <c r="AC755" t="s">
        <v>74</v>
      </c>
      <c r="AD755" t="s">
        <v>74</v>
      </c>
      <c r="AE755" t="s">
        <v>74</v>
      </c>
      <c r="AF755" t="s">
        <v>74</v>
      </c>
      <c r="AG755">
        <v>4</v>
      </c>
      <c r="AH755">
        <v>24</v>
      </c>
      <c r="AI755">
        <v>25</v>
      </c>
      <c r="AJ755">
        <v>0</v>
      </c>
      <c r="AK755">
        <v>2</v>
      </c>
      <c r="AL755" t="s">
        <v>4417</v>
      </c>
      <c r="AM755" t="s">
        <v>249</v>
      </c>
      <c r="AN755" t="s">
        <v>4418</v>
      </c>
      <c r="AO755" t="s">
        <v>7743</v>
      </c>
      <c r="AP755" t="s">
        <v>74</v>
      </c>
      <c r="AQ755" t="s">
        <v>74</v>
      </c>
      <c r="AR755" t="s">
        <v>7744</v>
      </c>
      <c r="AS755" t="s">
        <v>7745</v>
      </c>
      <c r="AT755" t="s">
        <v>7746</v>
      </c>
      <c r="AU755">
        <v>1990</v>
      </c>
      <c r="AV755">
        <v>18</v>
      </c>
      <c r="AW755">
        <v>21</v>
      </c>
      <c r="AX755" t="s">
        <v>74</v>
      </c>
      <c r="AY755" t="s">
        <v>74</v>
      </c>
      <c r="AZ755" t="s">
        <v>74</v>
      </c>
      <c r="BA755" t="s">
        <v>74</v>
      </c>
      <c r="BB755">
        <v>6431</v>
      </c>
      <c r="BC755">
        <v>6431</v>
      </c>
      <c r="BD755" t="s">
        <v>74</v>
      </c>
      <c r="BE755" t="s">
        <v>7747</v>
      </c>
      <c r="BF755" t="str">
        <f>HYPERLINK("http://dx.doi.org/10.1093/nar/18.21.6431","http://dx.doi.org/10.1093/nar/18.21.6431")</f>
        <v>http://dx.doi.org/10.1093/nar/18.21.6431</v>
      </c>
      <c r="BG755" t="s">
        <v>74</v>
      </c>
      <c r="BH755" t="s">
        <v>74</v>
      </c>
      <c r="BI755">
        <v>1</v>
      </c>
      <c r="BJ755" t="s">
        <v>3436</v>
      </c>
      <c r="BK755" t="s">
        <v>97</v>
      </c>
      <c r="BL755" t="s">
        <v>3436</v>
      </c>
      <c r="BM755" t="s">
        <v>7748</v>
      </c>
      <c r="BN755">
        <v>2243791</v>
      </c>
      <c r="BO755" t="s">
        <v>7749</v>
      </c>
      <c r="BP755" t="s">
        <v>74</v>
      </c>
      <c r="BQ755" t="s">
        <v>74</v>
      </c>
      <c r="BR755" t="s">
        <v>100</v>
      </c>
      <c r="BS755" t="s">
        <v>7750</v>
      </c>
      <c r="BT755" t="str">
        <f>HYPERLINK("https%3A%2F%2Fwww.webofscience.com%2Fwos%2Fwoscc%2Ffull-record%2FWOS:A1990EJ01100044","View Full Record in Web of Science")</f>
        <v>View Full Record in Web of Science</v>
      </c>
    </row>
    <row r="756" spans="1:72" x14ac:dyDescent="0.15">
      <c r="A756" t="s">
        <v>72</v>
      </c>
      <c r="B756" t="s">
        <v>7751</v>
      </c>
      <c r="C756" t="s">
        <v>74</v>
      </c>
      <c r="D756" t="s">
        <v>74</v>
      </c>
      <c r="E756" t="s">
        <v>74</v>
      </c>
      <c r="F756" t="s">
        <v>7752</v>
      </c>
      <c r="G756" t="s">
        <v>74</v>
      </c>
      <c r="H756" t="s">
        <v>74</v>
      </c>
      <c r="I756" t="s">
        <v>7753</v>
      </c>
      <c r="J756" t="s">
        <v>7754</v>
      </c>
      <c r="K756" t="s">
        <v>74</v>
      </c>
      <c r="L756" t="s">
        <v>74</v>
      </c>
      <c r="M756" t="s">
        <v>77</v>
      </c>
      <c r="N756" t="s">
        <v>78</v>
      </c>
      <c r="O756" t="s">
        <v>74</v>
      </c>
      <c r="P756" t="s">
        <v>74</v>
      </c>
      <c r="Q756" t="s">
        <v>74</v>
      </c>
      <c r="R756" t="s">
        <v>74</v>
      </c>
      <c r="S756" t="s">
        <v>74</v>
      </c>
      <c r="T756" t="s">
        <v>74</v>
      </c>
      <c r="U756" t="s">
        <v>74</v>
      </c>
      <c r="V756" t="s">
        <v>7755</v>
      </c>
      <c r="W756" t="s">
        <v>74</v>
      </c>
      <c r="X756" t="s">
        <v>74</v>
      </c>
      <c r="Y756" t="s">
        <v>7756</v>
      </c>
      <c r="Z756" t="s">
        <v>74</v>
      </c>
      <c r="AA756" t="s">
        <v>74</v>
      </c>
      <c r="AB756" t="s">
        <v>74</v>
      </c>
      <c r="AC756" t="s">
        <v>2866</v>
      </c>
      <c r="AD756" t="s">
        <v>2866</v>
      </c>
      <c r="AE756" t="s">
        <v>7757</v>
      </c>
      <c r="AF756" t="s">
        <v>74</v>
      </c>
      <c r="AG756">
        <v>25</v>
      </c>
      <c r="AH756">
        <v>6</v>
      </c>
      <c r="AI756">
        <v>8</v>
      </c>
      <c r="AJ756">
        <v>0</v>
      </c>
      <c r="AK756">
        <v>5</v>
      </c>
      <c r="AL756" t="s">
        <v>1843</v>
      </c>
      <c r="AM756" t="s">
        <v>215</v>
      </c>
      <c r="AN756" t="s">
        <v>5450</v>
      </c>
      <c r="AO756" t="s">
        <v>7758</v>
      </c>
      <c r="AP756" t="s">
        <v>74</v>
      </c>
      <c r="AQ756" t="s">
        <v>74</v>
      </c>
      <c r="AR756" t="s">
        <v>7759</v>
      </c>
      <c r="AS756" t="s">
        <v>7760</v>
      </c>
      <c r="AT756" t="s">
        <v>7761</v>
      </c>
      <c r="AU756">
        <v>1990</v>
      </c>
      <c r="AV756">
        <v>25</v>
      </c>
      <c r="AW756">
        <v>6</v>
      </c>
      <c r="AX756" t="s">
        <v>74</v>
      </c>
      <c r="AY756" t="s">
        <v>74</v>
      </c>
      <c r="AZ756" t="s">
        <v>74</v>
      </c>
      <c r="BA756" t="s">
        <v>74</v>
      </c>
      <c r="BB756">
        <v>583</v>
      </c>
      <c r="BC756">
        <v>600</v>
      </c>
      <c r="BD756" t="s">
        <v>74</v>
      </c>
      <c r="BE756" t="s">
        <v>7762</v>
      </c>
      <c r="BF756" t="str">
        <f>HYPERLINK("http://dx.doi.org/10.1016/0169-8095(90)90039-F","http://dx.doi.org/10.1016/0169-8095(90)90039-F")</f>
        <v>http://dx.doi.org/10.1016/0169-8095(90)90039-F</v>
      </c>
      <c r="BG756" t="s">
        <v>74</v>
      </c>
      <c r="BH756" t="s">
        <v>74</v>
      </c>
      <c r="BI756">
        <v>18</v>
      </c>
      <c r="BJ756" t="s">
        <v>96</v>
      </c>
      <c r="BK756" t="s">
        <v>97</v>
      </c>
      <c r="BL756" t="s">
        <v>96</v>
      </c>
      <c r="BM756" t="s">
        <v>7763</v>
      </c>
      <c r="BN756" t="s">
        <v>74</v>
      </c>
      <c r="BO756" t="s">
        <v>74</v>
      </c>
      <c r="BP756" t="s">
        <v>74</v>
      </c>
      <c r="BQ756" t="s">
        <v>74</v>
      </c>
      <c r="BR756" t="s">
        <v>100</v>
      </c>
      <c r="BS756" t="s">
        <v>7764</v>
      </c>
      <c r="BT756" t="str">
        <f>HYPERLINK("https%3A%2F%2Fwww.webofscience.com%2Fwos%2Fwoscc%2Ffull-record%2FWOS:000208524100006","View Full Record in Web of Science")</f>
        <v>View Full Record in Web of Science</v>
      </c>
    </row>
    <row r="757" spans="1:72" x14ac:dyDescent="0.15">
      <c r="A757" t="s">
        <v>72</v>
      </c>
      <c r="B757" t="s">
        <v>7765</v>
      </c>
      <c r="C757" t="s">
        <v>74</v>
      </c>
      <c r="D757" t="s">
        <v>74</v>
      </c>
      <c r="E757" t="s">
        <v>74</v>
      </c>
      <c r="F757" t="s">
        <v>7765</v>
      </c>
      <c r="G757" t="s">
        <v>74</v>
      </c>
      <c r="H757" t="s">
        <v>74</v>
      </c>
      <c r="I757" t="s">
        <v>7766</v>
      </c>
      <c r="J757" t="s">
        <v>7767</v>
      </c>
      <c r="K757" t="s">
        <v>74</v>
      </c>
      <c r="L757" t="s">
        <v>74</v>
      </c>
      <c r="M757" t="s">
        <v>77</v>
      </c>
      <c r="N757" t="s">
        <v>78</v>
      </c>
      <c r="O757" t="s">
        <v>74</v>
      </c>
      <c r="P757" t="s">
        <v>74</v>
      </c>
      <c r="Q757" t="s">
        <v>74</v>
      </c>
      <c r="R757" t="s">
        <v>74</v>
      </c>
      <c r="S757" t="s">
        <v>74</v>
      </c>
      <c r="T757" t="s">
        <v>74</v>
      </c>
      <c r="U757" t="s">
        <v>74</v>
      </c>
      <c r="V757" t="s">
        <v>7768</v>
      </c>
      <c r="W757" t="s">
        <v>74</v>
      </c>
      <c r="X757" t="s">
        <v>74</v>
      </c>
      <c r="Y757" t="s">
        <v>7769</v>
      </c>
      <c r="Z757" t="s">
        <v>74</v>
      </c>
      <c r="AA757" t="s">
        <v>7770</v>
      </c>
      <c r="AB757" t="s">
        <v>74</v>
      </c>
      <c r="AC757" t="s">
        <v>74</v>
      </c>
      <c r="AD757" t="s">
        <v>74</v>
      </c>
      <c r="AE757" t="s">
        <v>74</v>
      </c>
      <c r="AF757" t="s">
        <v>74</v>
      </c>
      <c r="AG757">
        <v>0</v>
      </c>
      <c r="AH757">
        <v>0</v>
      </c>
      <c r="AI757">
        <v>0</v>
      </c>
      <c r="AJ757">
        <v>1</v>
      </c>
      <c r="AK757">
        <v>3</v>
      </c>
      <c r="AL757" t="s">
        <v>6805</v>
      </c>
      <c r="AM757" t="s">
        <v>7771</v>
      </c>
      <c r="AN757" t="s">
        <v>7772</v>
      </c>
      <c r="AO757" t="s">
        <v>7773</v>
      </c>
      <c r="AP757" t="s">
        <v>74</v>
      </c>
      <c r="AQ757" t="s">
        <v>74</v>
      </c>
      <c r="AR757" t="s">
        <v>7774</v>
      </c>
      <c r="AS757" t="s">
        <v>7775</v>
      </c>
      <c r="AT757" t="s">
        <v>7761</v>
      </c>
      <c r="AU757">
        <v>1990</v>
      </c>
      <c r="AV757" t="s">
        <v>74</v>
      </c>
      <c r="AW757">
        <v>64</v>
      </c>
      <c r="AX757" t="s">
        <v>74</v>
      </c>
      <c r="AY757" t="s">
        <v>74</v>
      </c>
      <c r="AZ757" t="s">
        <v>74</v>
      </c>
      <c r="BA757" t="s">
        <v>74</v>
      </c>
      <c r="BB757">
        <v>44</v>
      </c>
      <c r="BC757">
        <v>49</v>
      </c>
      <c r="BD757" t="s">
        <v>74</v>
      </c>
      <c r="BE757" t="s">
        <v>74</v>
      </c>
      <c r="BF757" t="s">
        <v>74</v>
      </c>
      <c r="BG757" t="s">
        <v>74</v>
      </c>
      <c r="BH757" t="s">
        <v>74</v>
      </c>
      <c r="BI757">
        <v>6</v>
      </c>
      <c r="BJ757" t="s">
        <v>4825</v>
      </c>
      <c r="BK757" t="s">
        <v>97</v>
      </c>
      <c r="BL757" t="s">
        <v>4826</v>
      </c>
      <c r="BM757" t="s">
        <v>7776</v>
      </c>
      <c r="BN757" t="s">
        <v>74</v>
      </c>
      <c r="BO757" t="s">
        <v>74</v>
      </c>
      <c r="BP757" t="s">
        <v>74</v>
      </c>
      <c r="BQ757" t="s">
        <v>74</v>
      </c>
      <c r="BR757" t="s">
        <v>100</v>
      </c>
      <c r="BS757" t="s">
        <v>7777</v>
      </c>
      <c r="BT757" t="str">
        <f>HYPERLINK("https%3A%2F%2Fwww.webofscience.com%2Fwos%2Fwoscc%2Ffull-record%2FWOS:A1990EQ96400006","View Full Record in Web of Science")</f>
        <v>View Full Record in Web of Science</v>
      </c>
    </row>
    <row r="758" spans="1:72" x14ac:dyDescent="0.15">
      <c r="A758" t="s">
        <v>72</v>
      </c>
      <c r="B758" t="s">
        <v>7778</v>
      </c>
      <c r="C758" t="s">
        <v>74</v>
      </c>
      <c r="D758" t="s">
        <v>74</v>
      </c>
      <c r="E758" t="s">
        <v>74</v>
      </c>
      <c r="F758" t="s">
        <v>7778</v>
      </c>
      <c r="G758" t="s">
        <v>74</v>
      </c>
      <c r="H758" t="s">
        <v>74</v>
      </c>
      <c r="I758" t="s">
        <v>7779</v>
      </c>
      <c r="J758" t="s">
        <v>457</v>
      </c>
      <c r="K758" t="s">
        <v>74</v>
      </c>
      <c r="L758" t="s">
        <v>74</v>
      </c>
      <c r="M758" t="s">
        <v>77</v>
      </c>
      <c r="N758" t="s">
        <v>78</v>
      </c>
      <c r="O758" t="s">
        <v>74</v>
      </c>
      <c r="P758" t="s">
        <v>74</v>
      </c>
      <c r="Q758" t="s">
        <v>74</v>
      </c>
      <c r="R758" t="s">
        <v>74</v>
      </c>
      <c r="S758" t="s">
        <v>74</v>
      </c>
      <c r="T758" t="s">
        <v>74</v>
      </c>
      <c r="U758" t="s">
        <v>74</v>
      </c>
      <c r="V758" t="s">
        <v>74</v>
      </c>
      <c r="W758" t="s">
        <v>3255</v>
      </c>
      <c r="X758" t="s">
        <v>799</v>
      </c>
      <c r="Y758" t="s">
        <v>74</v>
      </c>
      <c r="Z758" t="s">
        <v>74</v>
      </c>
      <c r="AA758" t="s">
        <v>74</v>
      </c>
      <c r="AB758" t="s">
        <v>74</v>
      </c>
      <c r="AC758" t="s">
        <v>74</v>
      </c>
      <c r="AD758" t="s">
        <v>74</v>
      </c>
      <c r="AE758" t="s">
        <v>74</v>
      </c>
      <c r="AF758" t="s">
        <v>74</v>
      </c>
      <c r="AG758">
        <v>66</v>
      </c>
      <c r="AH758">
        <v>18</v>
      </c>
      <c r="AI758">
        <v>18</v>
      </c>
      <c r="AJ758">
        <v>0</v>
      </c>
      <c r="AK758">
        <v>2</v>
      </c>
      <c r="AL758" t="s">
        <v>461</v>
      </c>
      <c r="AM758" t="s">
        <v>249</v>
      </c>
      <c r="AN758" t="s">
        <v>462</v>
      </c>
      <c r="AO758" t="s">
        <v>463</v>
      </c>
      <c r="AP758" t="s">
        <v>74</v>
      </c>
      <c r="AQ758" t="s">
        <v>74</v>
      </c>
      <c r="AR758" t="s">
        <v>464</v>
      </c>
      <c r="AS758" t="s">
        <v>465</v>
      </c>
      <c r="AT758" t="s">
        <v>7761</v>
      </c>
      <c r="AU758">
        <v>1990</v>
      </c>
      <c r="AV758">
        <v>54</v>
      </c>
      <c r="AW758">
        <v>11</v>
      </c>
      <c r="AX758" t="s">
        <v>74</v>
      </c>
      <c r="AY758" t="s">
        <v>74</v>
      </c>
      <c r="AZ758" t="s">
        <v>74</v>
      </c>
      <c r="BA758" t="s">
        <v>74</v>
      </c>
      <c r="BB758">
        <v>3185</v>
      </c>
      <c r="BC758">
        <v>3196</v>
      </c>
      <c r="BD758" t="s">
        <v>74</v>
      </c>
      <c r="BE758" t="s">
        <v>7780</v>
      </c>
      <c r="BF758" t="str">
        <f>HYPERLINK("http://dx.doi.org/10.1016/0016-7037(90)90133-6","http://dx.doi.org/10.1016/0016-7037(90)90133-6")</f>
        <v>http://dx.doi.org/10.1016/0016-7037(90)90133-6</v>
      </c>
      <c r="BG758" t="s">
        <v>74</v>
      </c>
      <c r="BH758" t="s">
        <v>74</v>
      </c>
      <c r="BI758">
        <v>12</v>
      </c>
      <c r="BJ758" t="s">
        <v>170</v>
      </c>
      <c r="BK758" t="s">
        <v>97</v>
      </c>
      <c r="BL758" t="s">
        <v>170</v>
      </c>
      <c r="BM758" t="s">
        <v>7781</v>
      </c>
      <c r="BN758" t="s">
        <v>74</v>
      </c>
      <c r="BO758" t="s">
        <v>74</v>
      </c>
      <c r="BP758" t="s">
        <v>74</v>
      </c>
      <c r="BQ758" t="s">
        <v>74</v>
      </c>
      <c r="BR758" t="s">
        <v>100</v>
      </c>
      <c r="BS758" t="s">
        <v>7782</v>
      </c>
      <c r="BT758" t="str">
        <f>HYPERLINK("https%3A%2F%2Fwww.webofscience.com%2Fwos%2Fwoscc%2Ffull-record%2FWOS:A1990EK12600025","View Full Record in Web of Science")</f>
        <v>View Full Record in Web of Science</v>
      </c>
    </row>
    <row r="759" spans="1:72" x14ac:dyDescent="0.15">
      <c r="A759" t="s">
        <v>72</v>
      </c>
      <c r="B759" t="s">
        <v>7783</v>
      </c>
      <c r="C759" t="s">
        <v>74</v>
      </c>
      <c r="D759" t="s">
        <v>74</v>
      </c>
      <c r="E759" t="s">
        <v>74</v>
      </c>
      <c r="F759" t="s">
        <v>7783</v>
      </c>
      <c r="G759" t="s">
        <v>74</v>
      </c>
      <c r="H759" t="s">
        <v>74</v>
      </c>
      <c r="I759" t="s">
        <v>7784</v>
      </c>
      <c r="J759" t="s">
        <v>7785</v>
      </c>
      <c r="K759" t="s">
        <v>74</v>
      </c>
      <c r="L759" t="s">
        <v>74</v>
      </c>
      <c r="M759" t="s">
        <v>77</v>
      </c>
      <c r="N759" t="s">
        <v>177</v>
      </c>
      <c r="O759" t="s">
        <v>74</v>
      </c>
      <c r="P759" t="s">
        <v>74</v>
      </c>
      <c r="Q759" t="s">
        <v>74</v>
      </c>
      <c r="R759" t="s">
        <v>74</v>
      </c>
      <c r="S759" t="s">
        <v>74</v>
      </c>
      <c r="T759" t="s">
        <v>74</v>
      </c>
      <c r="U759" t="s">
        <v>74</v>
      </c>
      <c r="V759" t="s">
        <v>74</v>
      </c>
      <c r="W759" t="s">
        <v>74</v>
      </c>
      <c r="X759" t="s">
        <v>74</v>
      </c>
      <c r="Y759" t="s">
        <v>74</v>
      </c>
      <c r="Z759" t="s">
        <v>74</v>
      </c>
      <c r="AA759" t="s">
        <v>74</v>
      </c>
      <c r="AB759" t="s">
        <v>74</v>
      </c>
      <c r="AC759" t="s">
        <v>74</v>
      </c>
      <c r="AD759" t="s">
        <v>74</v>
      </c>
      <c r="AE759" t="s">
        <v>74</v>
      </c>
      <c r="AF759" t="s">
        <v>74</v>
      </c>
      <c r="AG759">
        <v>0</v>
      </c>
      <c r="AH759">
        <v>0</v>
      </c>
      <c r="AI759">
        <v>0</v>
      </c>
      <c r="AJ759">
        <v>0</v>
      </c>
      <c r="AK759">
        <v>0</v>
      </c>
      <c r="AL759" t="s">
        <v>7786</v>
      </c>
      <c r="AM759" t="s">
        <v>111</v>
      </c>
      <c r="AN759" t="s">
        <v>7787</v>
      </c>
      <c r="AO759" t="s">
        <v>7788</v>
      </c>
      <c r="AP759" t="s">
        <v>74</v>
      </c>
      <c r="AQ759" t="s">
        <v>74</v>
      </c>
      <c r="AR759" t="s">
        <v>7789</v>
      </c>
      <c r="AS759" t="s">
        <v>7790</v>
      </c>
      <c r="AT759" t="s">
        <v>7761</v>
      </c>
      <c r="AU759">
        <v>1990</v>
      </c>
      <c r="AV759">
        <v>156</v>
      </c>
      <c r="AW759" t="s">
        <v>74</v>
      </c>
      <c r="AX759">
        <v>3</v>
      </c>
      <c r="AY759" t="s">
        <v>74</v>
      </c>
      <c r="AZ759" t="s">
        <v>74</v>
      </c>
      <c r="BA759" t="s">
        <v>74</v>
      </c>
      <c r="BB759">
        <v>347</v>
      </c>
      <c r="BC759">
        <v>347</v>
      </c>
      <c r="BD759" t="s">
        <v>74</v>
      </c>
      <c r="BE759" t="s">
        <v>74</v>
      </c>
      <c r="BF759" t="s">
        <v>74</v>
      </c>
      <c r="BG759" t="s">
        <v>74</v>
      </c>
      <c r="BH759" t="s">
        <v>74</v>
      </c>
      <c r="BI759">
        <v>1</v>
      </c>
      <c r="BJ759" t="s">
        <v>7791</v>
      </c>
      <c r="BK759" t="s">
        <v>590</v>
      </c>
      <c r="BL759" t="s">
        <v>7791</v>
      </c>
      <c r="BM759" t="s">
        <v>7792</v>
      </c>
      <c r="BN759" t="s">
        <v>74</v>
      </c>
      <c r="BO759" t="s">
        <v>74</v>
      </c>
      <c r="BP759" t="s">
        <v>74</v>
      </c>
      <c r="BQ759" t="s">
        <v>74</v>
      </c>
      <c r="BR759" t="s">
        <v>100</v>
      </c>
      <c r="BS759" t="s">
        <v>7793</v>
      </c>
      <c r="BT759" t="str">
        <f>HYPERLINK("https%3A%2F%2Fwww.webofscience.com%2Fwos%2Fwoscc%2Ffull-record%2FWOS:A1990EL56700027","View Full Record in Web of Science")</f>
        <v>View Full Record in Web of Science</v>
      </c>
    </row>
    <row r="760" spans="1:72" x14ac:dyDescent="0.15">
      <c r="A760" t="s">
        <v>72</v>
      </c>
      <c r="B760" t="s">
        <v>7794</v>
      </c>
      <c r="C760" t="s">
        <v>74</v>
      </c>
      <c r="D760" t="s">
        <v>74</v>
      </c>
      <c r="E760" t="s">
        <v>74</v>
      </c>
      <c r="F760" t="s">
        <v>7794</v>
      </c>
      <c r="G760" t="s">
        <v>74</v>
      </c>
      <c r="H760" t="s">
        <v>74</v>
      </c>
      <c r="I760" t="s">
        <v>7795</v>
      </c>
      <c r="J760" t="s">
        <v>486</v>
      </c>
      <c r="K760" t="s">
        <v>74</v>
      </c>
      <c r="L760" t="s">
        <v>74</v>
      </c>
      <c r="M760" t="s">
        <v>77</v>
      </c>
      <c r="N760" t="s">
        <v>78</v>
      </c>
      <c r="O760" t="s">
        <v>74</v>
      </c>
      <c r="P760" t="s">
        <v>74</v>
      </c>
      <c r="Q760" t="s">
        <v>74</v>
      </c>
      <c r="R760" t="s">
        <v>74</v>
      </c>
      <c r="S760" t="s">
        <v>74</v>
      </c>
      <c r="T760" t="s">
        <v>74</v>
      </c>
      <c r="U760" t="s">
        <v>74</v>
      </c>
      <c r="V760" t="s">
        <v>74</v>
      </c>
      <c r="W760" t="s">
        <v>7796</v>
      </c>
      <c r="X760" t="s">
        <v>74</v>
      </c>
      <c r="Y760" t="s">
        <v>7797</v>
      </c>
      <c r="Z760" t="s">
        <v>74</v>
      </c>
      <c r="AA760" t="s">
        <v>7798</v>
      </c>
      <c r="AB760" t="s">
        <v>7799</v>
      </c>
      <c r="AC760" t="s">
        <v>74</v>
      </c>
      <c r="AD760" t="s">
        <v>74</v>
      </c>
      <c r="AE760" t="s">
        <v>74</v>
      </c>
      <c r="AF760" t="s">
        <v>74</v>
      </c>
      <c r="AG760">
        <v>12</v>
      </c>
      <c r="AH760">
        <v>33</v>
      </c>
      <c r="AI760">
        <v>33</v>
      </c>
      <c r="AJ760">
        <v>0</v>
      </c>
      <c r="AK760">
        <v>3</v>
      </c>
      <c r="AL760" t="s">
        <v>86</v>
      </c>
      <c r="AM760" t="s">
        <v>87</v>
      </c>
      <c r="AN760" t="s">
        <v>493</v>
      </c>
      <c r="AO760" t="s">
        <v>494</v>
      </c>
      <c r="AP760" t="s">
        <v>74</v>
      </c>
      <c r="AQ760" t="s">
        <v>74</v>
      </c>
      <c r="AR760" t="s">
        <v>495</v>
      </c>
      <c r="AS760" t="s">
        <v>496</v>
      </c>
      <c r="AT760" t="s">
        <v>7761</v>
      </c>
      <c r="AU760">
        <v>1990</v>
      </c>
      <c r="AV760">
        <v>17</v>
      </c>
      <c r="AW760">
        <v>12</v>
      </c>
      <c r="AX760" t="s">
        <v>74</v>
      </c>
      <c r="AY760" t="s">
        <v>74</v>
      </c>
      <c r="AZ760" t="s">
        <v>74</v>
      </c>
      <c r="BA760" t="s">
        <v>74</v>
      </c>
      <c r="BB760">
        <v>2177</v>
      </c>
      <c r="BC760">
        <v>2179</v>
      </c>
      <c r="BD760" t="s">
        <v>74</v>
      </c>
      <c r="BE760" t="s">
        <v>7800</v>
      </c>
      <c r="BF760" t="str">
        <f>HYPERLINK("http://dx.doi.org/10.1029/GL017i012p02177","http://dx.doi.org/10.1029/GL017i012p02177")</f>
        <v>http://dx.doi.org/10.1029/GL017i012p02177</v>
      </c>
      <c r="BG760" t="s">
        <v>74</v>
      </c>
      <c r="BH760" t="s">
        <v>74</v>
      </c>
      <c r="BI760">
        <v>3</v>
      </c>
      <c r="BJ760" t="s">
        <v>380</v>
      </c>
      <c r="BK760" t="s">
        <v>97</v>
      </c>
      <c r="BL760" t="s">
        <v>381</v>
      </c>
      <c r="BM760" t="s">
        <v>7801</v>
      </c>
      <c r="BN760" t="s">
        <v>74</v>
      </c>
      <c r="BO760" t="s">
        <v>74</v>
      </c>
      <c r="BP760" t="s">
        <v>74</v>
      </c>
      <c r="BQ760" t="s">
        <v>74</v>
      </c>
      <c r="BR760" t="s">
        <v>100</v>
      </c>
      <c r="BS760" t="s">
        <v>7802</v>
      </c>
      <c r="BT760" t="str">
        <f>HYPERLINK("https%3A%2F%2Fwww.webofscience.com%2Fwos%2Fwoscc%2Ffull-record%2FWOS:A1990EH62100025","View Full Record in Web of Science")</f>
        <v>View Full Record in Web of Science</v>
      </c>
    </row>
    <row r="761" spans="1:72" x14ac:dyDescent="0.15">
      <c r="A761" t="s">
        <v>72</v>
      </c>
      <c r="B761" t="s">
        <v>7803</v>
      </c>
      <c r="C761" t="s">
        <v>74</v>
      </c>
      <c r="D761" t="s">
        <v>74</v>
      </c>
      <c r="E761" t="s">
        <v>74</v>
      </c>
      <c r="F761" t="s">
        <v>7803</v>
      </c>
      <c r="G761" t="s">
        <v>74</v>
      </c>
      <c r="H761" t="s">
        <v>74</v>
      </c>
      <c r="I761" t="s">
        <v>7804</v>
      </c>
      <c r="J761" t="s">
        <v>486</v>
      </c>
      <c r="K761" t="s">
        <v>74</v>
      </c>
      <c r="L761" t="s">
        <v>74</v>
      </c>
      <c r="M761" t="s">
        <v>77</v>
      </c>
      <c r="N761" t="s">
        <v>78</v>
      </c>
      <c r="O761" t="s">
        <v>74</v>
      </c>
      <c r="P761" t="s">
        <v>74</v>
      </c>
      <c r="Q761" t="s">
        <v>74</v>
      </c>
      <c r="R761" t="s">
        <v>74</v>
      </c>
      <c r="S761" t="s">
        <v>74</v>
      </c>
      <c r="T761" t="s">
        <v>74</v>
      </c>
      <c r="U761" t="s">
        <v>74</v>
      </c>
      <c r="V761" t="s">
        <v>74</v>
      </c>
      <c r="W761" t="s">
        <v>7805</v>
      </c>
      <c r="X761" t="s">
        <v>7806</v>
      </c>
      <c r="Y761" t="s">
        <v>7807</v>
      </c>
      <c r="Z761" t="s">
        <v>74</v>
      </c>
      <c r="AA761" t="s">
        <v>7808</v>
      </c>
      <c r="AB761" t="s">
        <v>7809</v>
      </c>
      <c r="AC761" t="s">
        <v>74</v>
      </c>
      <c r="AD761" t="s">
        <v>74</v>
      </c>
      <c r="AE761" t="s">
        <v>74</v>
      </c>
      <c r="AF761" t="s">
        <v>74</v>
      </c>
      <c r="AG761">
        <v>14</v>
      </c>
      <c r="AH761">
        <v>32</v>
      </c>
      <c r="AI761">
        <v>35</v>
      </c>
      <c r="AJ761">
        <v>0</v>
      </c>
      <c r="AK761">
        <v>1</v>
      </c>
      <c r="AL761" t="s">
        <v>86</v>
      </c>
      <c r="AM761" t="s">
        <v>87</v>
      </c>
      <c r="AN761" t="s">
        <v>493</v>
      </c>
      <c r="AO761" t="s">
        <v>494</v>
      </c>
      <c r="AP761" t="s">
        <v>74</v>
      </c>
      <c r="AQ761" t="s">
        <v>74</v>
      </c>
      <c r="AR761" t="s">
        <v>495</v>
      </c>
      <c r="AS761" t="s">
        <v>496</v>
      </c>
      <c r="AT761" t="s">
        <v>7761</v>
      </c>
      <c r="AU761">
        <v>1990</v>
      </c>
      <c r="AV761">
        <v>17</v>
      </c>
      <c r="AW761">
        <v>12</v>
      </c>
      <c r="AX761" t="s">
        <v>74</v>
      </c>
      <c r="AY761" t="s">
        <v>74</v>
      </c>
      <c r="AZ761" t="s">
        <v>74</v>
      </c>
      <c r="BA761" t="s">
        <v>74</v>
      </c>
      <c r="BB761">
        <v>2225</v>
      </c>
      <c r="BC761">
        <v>2228</v>
      </c>
      <c r="BD761" t="s">
        <v>74</v>
      </c>
      <c r="BE761" t="s">
        <v>7810</v>
      </c>
      <c r="BF761" t="str">
        <f>HYPERLINK("http://dx.doi.org/10.1029/GL017i012p02225","http://dx.doi.org/10.1029/GL017i012p02225")</f>
        <v>http://dx.doi.org/10.1029/GL017i012p02225</v>
      </c>
      <c r="BG761" t="s">
        <v>74</v>
      </c>
      <c r="BH761" t="s">
        <v>74</v>
      </c>
      <c r="BI761">
        <v>4</v>
      </c>
      <c r="BJ761" t="s">
        <v>380</v>
      </c>
      <c r="BK761" t="s">
        <v>97</v>
      </c>
      <c r="BL761" t="s">
        <v>381</v>
      </c>
      <c r="BM761" t="s">
        <v>7801</v>
      </c>
      <c r="BN761" t="s">
        <v>74</v>
      </c>
      <c r="BO761" t="s">
        <v>74</v>
      </c>
      <c r="BP761" t="s">
        <v>74</v>
      </c>
      <c r="BQ761" t="s">
        <v>74</v>
      </c>
      <c r="BR761" t="s">
        <v>100</v>
      </c>
      <c r="BS761" t="s">
        <v>7811</v>
      </c>
      <c r="BT761" t="str">
        <f>HYPERLINK("https%3A%2F%2Fwww.webofscience.com%2Fwos%2Fwoscc%2Ffull-record%2FWOS:A1990EH62100037","View Full Record in Web of Science")</f>
        <v>View Full Record in Web of Science</v>
      </c>
    </row>
    <row r="762" spans="1:72" x14ac:dyDescent="0.15">
      <c r="A762" t="s">
        <v>72</v>
      </c>
      <c r="B762" t="s">
        <v>7812</v>
      </c>
      <c r="C762" t="s">
        <v>74</v>
      </c>
      <c r="D762" t="s">
        <v>74</v>
      </c>
      <c r="E762" t="s">
        <v>74</v>
      </c>
      <c r="F762" t="s">
        <v>7812</v>
      </c>
      <c r="G762" t="s">
        <v>74</v>
      </c>
      <c r="H762" t="s">
        <v>74</v>
      </c>
      <c r="I762" t="s">
        <v>7813</v>
      </c>
      <c r="J762" t="s">
        <v>3347</v>
      </c>
      <c r="K762" t="s">
        <v>74</v>
      </c>
      <c r="L762" t="s">
        <v>74</v>
      </c>
      <c r="M762" t="s">
        <v>472</v>
      </c>
      <c r="N762" t="s">
        <v>78</v>
      </c>
      <c r="O762" t="s">
        <v>74</v>
      </c>
      <c r="P762" t="s">
        <v>74</v>
      </c>
      <c r="Q762" t="s">
        <v>74</v>
      </c>
      <c r="R762" t="s">
        <v>74</v>
      </c>
      <c r="S762" t="s">
        <v>74</v>
      </c>
      <c r="T762" t="s">
        <v>74</v>
      </c>
      <c r="U762" t="s">
        <v>7814</v>
      </c>
      <c r="V762" t="s">
        <v>7815</v>
      </c>
      <c r="W762" t="s">
        <v>74</v>
      </c>
      <c r="X762" t="s">
        <v>74</v>
      </c>
      <c r="Y762" t="s">
        <v>7816</v>
      </c>
      <c r="Z762" t="s">
        <v>74</v>
      </c>
      <c r="AA762" t="s">
        <v>74</v>
      </c>
      <c r="AB762" t="s">
        <v>74</v>
      </c>
      <c r="AC762" t="s">
        <v>74</v>
      </c>
      <c r="AD762" t="s">
        <v>74</v>
      </c>
      <c r="AE762" t="s">
        <v>74</v>
      </c>
      <c r="AF762" t="s">
        <v>74</v>
      </c>
      <c r="AG762">
        <v>22</v>
      </c>
      <c r="AH762">
        <v>1</v>
      </c>
      <c r="AI762">
        <v>2</v>
      </c>
      <c r="AJ762">
        <v>0</v>
      </c>
      <c r="AK762">
        <v>0</v>
      </c>
      <c r="AL762" t="s">
        <v>475</v>
      </c>
      <c r="AM762" t="s">
        <v>476</v>
      </c>
      <c r="AN762" t="s">
        <v>477</v>
      </c>
      <c r="AO762" t="s">
        <v>3352</v>
      </c>
      <c r="AP762" t="s">
        <v>74</v>
      </c>
      <c r="AQ762" t="s">
        <v>74</v>
      </c>
      <c r="AR762" t="s">
        <v>3353</v>
      </c>
      <c r="AS762" t="s">
        <v>74</v>
      </c>
      <c r="AT762" t="s">
        <v>7761</v>
      </c>
      <c r="AU762">
        <v>1990</v>
      </c>
      <c r="AV762">
        <v>26</v>
      </c>
      <c r="AW762">
        <v>11</v>
      </c>
      <c r="AX762" t="s">
        <v>74</v>
      </c>
      <c r="AY762" t="s">
        <v>74</v>
      </c>
      <c r="AZ762" t="s">
        <v>74</v>
      </c>
      <c r="BA762" t="s">
        <v>74</v>
      </c>
      <c r="BB762">
        <v>1156</v>
      </c>
      <c r="BC762">
        <v>1160</v>
      </c>
      <c r="BD762" t="s">
        <v>74</v>
      </c>
      <c r="BE762" t="s">
        <v>74</v>
      </c>
      <c r="BF762" t="s">
        <v>74</v>
      </c>
      <c r="BG762" t="s">
        <v>74</v>
      </c>
      <c r="BH762" t="s">
        <v>74</v>
      </c>
      <c r="BI762">
        <v>5</v>
      </c>
      <c r="BJ762" t="s">
        <v>2135</v>
      </c>
      <c r="BK762" t="s">
        <v>97</v>
      </c>
      <c r="BL762" t="s">
        <v>2135</v>
      </c>
      <c r="BM762" t="s">
        <v>7817</v>
      </c>
      <c r="BN762" t="s">
        <v>74</v>
      </c>
      <c r="BO762" t="s">
        <v>74</v>
      </c>
      <c r="BP762" t="s">
        <v>74</v>
      </c>
      <c r="BQ762" t="s">
        <v>74</v>
      </c>
      <c r="BR762" t="s">
        <v>100</v>
      </c>
      <c r="BS762" t="s">
        <v>7818</v>
      </c>
      <c r="BT762" t="str">
        <f>HYPERLINK("https%3A%2F%2Fwww.webofscience.com%2Fwos%2Fwoscc%2Ffull-record%2FWOS:A1990EP37100005","View Full Record in Web of Science")</f>
        <v>View Full Record in Web of Science</v>
      </c>
    </row>
    <row r="763" spans="1:72" x14ac:dyDescent="0.15">
      <c r="A763" t="s">
        <v>72</v>
      </c>
      <c r="B763" t="s">
        <v>7819</v>
      </c>
      <c r="C763" t="s">
        <v>74</v>
      </c>
      <c r="D763" t="s">
        <v>74</v>
      </c>
      <c r="E763" t="s">
        <v>74</v>
      </c>
      <c r="F763" t="s">
        <v>7819</v>
      </c>
      <c r="G763" t="s">
        <v>74</v>
      </c>
      <c r="H763" t="s">
        <v>74</v>
      </c>
      <c r="I763" t="s">
        <v>7820</v>
      </c>
      <c r="J763" t="s">
        <v>565</v>
      </c>
      <c r="K763" t="s">
        <v>74</v>
      </c>
      <c r="L763" t="s">
        <v>74</v>
      </c>
      <c r="M763" t="s">
        <v>77</v>
      </c>
      <c r="N763" t="s">
        <v>78</v>
      </c>
      <c r="O763" t="s">
        <v>74</v>
      </c>
      <c r="P763" t="s">
        <v>74</v>
      </c>
      <c r="Q763" t="s">
        <v>74</v>
      </c>
      <c r="R763" t="s">
        <v>74</v>
      </c>
      <c r="S763" t="s">
        <v>74</v>
      </c>
      <c r="T763" t="s">
        <v>74</v>
      </c>
      <c r="U763" t="s">
        <v>74</v>
      </c>
      <c r="V763" t="s">
        <v>7821</v>
      </c>
      <c r="W763" t="s">
        <v>74</v>
      </c>
      <c r="X763" t="s">
        <v>74</v>
      </c>
      <c r="Y763" t="s">
        <v>7822</v>
      </c>
      <c r="Z763" t="s">
        <v>74</v>
      </c>
      <c r="AA763" t="s">
        <v>7823</v>
      </c>
      <c r="AB763" t="s">
        <v>7824</v>
      </c>
      <c r="AC763" t="s">
        <v>74</v>
      </c>
      <c r="AD763" t="s">
        <v>74</v>
      </c>
      <c r="AE763" t="s">
        <v>74</v>
      </c>
      <c r="AF763" t="s">
        <v>74</v>
      </c>
      <c r="AG763">
        <v>0</v>
      </c>
      <c r="AH763">
        <v>58</v>
      </c>
      <c r="AI763">
        <v>63</v>
      </c>
      <c r="AJ763">
        <v>0</v>
      </c>
      <c r="AK763">
        <v>5</v>
      </c>
      <c r="AL763" t="s">
        <v>568</v>
      </c>
      <c r="AM763" t="s">
        <v>569</v>
      </c>
      <c r="AN763" t="s">
        <v>570</v>
      </c>
      <c r="AO763" t="s">
        <v>571</v>
      </c>
      <c r="AP763" t="s">
        <v>74</v>
      </c>
      <c r="AQ763" t="s">
        <v>74</v>
      </c>
      <c r="AR763" t="s">
        <v>572</v>
      </c>
      <c r="AS763" t="s">
        <v>573</v>
      </c>
      <c r="AT763" t="s">
        <v>7761</v>
      </c>
      <c r="AU763">
        <v>1990</v>
      </c>
      <c r="AV763">
        <v>3</v>
      </c>
      <c r="AW763">
        <v>11</v>
      </c>
      <c r="AX763" t="s">
        <v>74</v>
      </c>
      <c r="AY763" t="s">
        <v>74</v>
      </c>
      <c r="AZ763" t="s">
        <v>74</v>
      </c>
      <c r="BA763" t="s">
        <v>74</v>
      </c>
      <c r="BB763">
        <v>1193</v>
      </c>
      <c r="BC763">
        <v>1203</v>
      </c>
      <c r="BD763" t="s">
        <v>74</v>
      </c>
      <c r="BE763" t="s">
        <v>7825</v>
      </c>
      <c r="BF763" t="str">
        <f>HYPERLINK("http://dx.doi.org/10.1175/1520-0442(1990)003&lt;1193:ATOTPC&gt;2.0.CO;2","http://dx.doi.org/10.1175/1520-0442(1990)003&lt;1193:ATOTPC&gt;2.0.CO;2")</f>
        <v>http://dx.doi.org/10.1175/1520-0442(1990)003&lt;1193:ATOTPC&gt;2.0.CO;2</v>
      </c>
      <c r="BG763" t="s">
        <v>74</v>
      </c>
      <c r="BH763" t="s">
        <v>74</v>
      </c>
      <c r="BI763">
        <v>11</v>
      </c>
      <c r="BJ763" t="s">
        <v>96</v>
      </c>
      <c r="BK763" t="s">
        <v>97</v>
      </c>
      <c r="BL763" t="s">
        <v>96</v>
      </c>
      <c r="BM763" t="s">
        <v>7826</v>
      </c>
      <c r="BN763" t="s">
        <v>74</v>
      </c>
      <c r="BO763" t="s">
        <v>453</v>
      </c>
      <c r="BP763" t="s">
        <v>74</v>
      </c>
      <c r="BQ763" t="s">
        <v>74</v>
      </c>
      <c r="BR763" t="s">
        <v>100</v>
      </c>
      <c r="BS763" t="s">
        <v>7827</v>
      </c>
      <c r="BT763" t="str">
        <f>HYPERLINK("https%3A%2F%2Fwww.webofscience.com%2Fwos%2Fwoscc%2Ffull-record%2FWOS:A1990FC72300002","View Full Record in Web of Science")</f>
        <v>View Full Record in Web of Science</v>
      </c>
    </row>
    <row r="764" spans="1:72" x14ac:dyDescent="0.15">
      <c r="A764" t="s">
        <v>72</v>
      </c>
      <c r="B764" t="s">
        <v>7828</v>
      </c>
      <c r="C764" t="s">
        <v>74</v>
      </c>
      <c r="D764" t="s">
        <v>74</v>
      </c>
      <c r="E764" t="s">
        <v>74</v>
      </c>
      <c r="F764" t="s">
        <v>7828</v>
      </c>
      <c r="G764" t="s">
        <v>74</v>
      </c>
      <c r="H764" t="s">
        <v>74</v>
      </c>
      <c r="I764" t="s">
        <v>7829</v>
      </c>
      <c r="J764" t="s">
        <v>612</v>
      </c>
      <c r="K764" t="s">
        <v>74</v>
      </c>
      <c r="L764" t="s">
        <v>74</v>
      </c>
      <c r="M764" t="s">
        <v>77</v>
      </c>
      <c r="N764" t="s">
        <v>78</v>
      </c>
      <c r="O764" t="s">
        <v>74</v>
      </c>
      <c r="P764" t="s">
        <v>74</v>
      </c>
      <c r="Q764" t="s">
        <v>74</v>
      </c>
      <c r="R764" t="s">
        <v>74</v>
      </c>
      <c r="S764" t="s">
        <v>74</v>
      </c>
      <c r="T764" t="s">
        <v>74</v>
      </c>
      <c r="U764" t="s">
        <v>74</v>
      </c>
      <c r="V764" t="s">
        <v>74</v>
      </c>
      <c r="W764" t="s">
        <v>812</v>
      </c>
      <c r="X764" t="s">
        <v>782</v>
      </c>
      <c r="Y764" t="s">
        <v>7830</v>
      </c>
      <c r="Z764" t="s">
        <v>74</v>
      </c>
      <c r="AA764" t="s">
        <v>74</v>
      </c>
      <c r="AB764" t="s">
        <v>74</v>
      </c>
      <c r="AC764" t="s">
        <v>74</v>
      </c>
      <c r="AD764" t="s">
        <v>74</v>
      </c>
      <c r="AE764" t="s">
        <v>74</v>
      </c>
      <c r="AF764" t="s">
        <v>74</v>
      </c>
      <c r="AG764">
        <v>43</v>
      </c>
      <c r="AH764">
        <v>22</v>
      </c>
      <c r="AI764">
        <v>22</v>
      </c>
      <c r="AJ764">
        <v>0</v>
      </c>
      <c r="AK764">
        <v>0</v>
      </c>
      <c r="AL764" t="s">
        <v>616</v>
      </c>
      <c r="AM764" t="s">
        <v>111</v>
      </c>
      <c r="AN764" t="s">
        <v>1236</v>
      </c>
      <c r="AO764" t="s">
        <v>619</v>
      </c>
      <c r="AP764" t="s">
        <v>74</v>
      </c>
      <c r="AQ764" t="s">
        <v>74</v>
      </c>
      <c r="AR764" t="s">
        <v>620</v>
      </c>
      <c r="AS764" t="s">
        <v>621</v>
      </c>
      <c r="AT764" t="s">
        <v>7831</v>
      </c>
      <c r="AU764">
        <v>1990</v>
      </c>
      <c r="AV764">
        <v>24</v>
      </c>
      <c r="AW764">
        <v>6</v>
      </c>
      <c r="AX764" t="s">
        <v>74</v>
      </c>
      <c r="AY764" t="s">
        <v>74</v>
      </c>
      <c r="AZ764" t="s">
        <v>74</v>
      </c>
      <c r="BA764" t="s">
        <v>74</v>
      </c>
      <c r="BB764">
        <v>1529</v>
      </c>
      <c r="BC764">
        <v>1547</v>
      </c>
      <c r="BD764" t="s">
        <v>74</v>
      </c>
      <c r="BE764" t="s">
        <v>7832</v>
      </c>
      <c r="BF764" t="str">
        <f>HYPERLINK("http://dx.doi.org/10.1080/00222939000770881","http://dx.doi.org/10.1080/00222939000770881")</f>
        <v>http://dx.doi.org/10.1080/00222939000770881</v>
      </c>
      <c r="BG764" t="s">
        <v>74</v>
      </c>
      <c r="BH764" t="s">
        <v>74</v>
      </c>
      <c r="BI764">
        <v>19</v>
      </c>
      <c r="BJ764" t="s">
        <v>623</v>
      </c>
      <c r="BK764" t="s">
        <v>97</v>
      </c>
      <c r="BL764" t="s">
        <v>624</v>
      </c>
      <c r="BM764" t="s">
        <v>7833</v>
      </c>
      <c r="BN764" t="s">
        <v>74</v>
      </c>
      <c r="BO764" t="s">
        <v>74</v>
      </c>
      <c r="BP764" t="s">
        <v>74</v>
      </c>
      <c r="BQ764" t="s">
        <v>74</v>
      </c>
      <c r="BR764" t="s">
        <v>100</v>
      </c>
      <c r="BS764" t="s">
        <v>7834</v>
      </c>
      <c r="BT764" t="str">
        <f>HYPERLINK("https%3A%2F%2Fwww.webofscience.com%2Fwos%2Fwoscc%2Ffull-record%2FWOS:A1990EH88300008","View Full Record in Web of Science")</f>
        <v>View Full Record in Web of Science</v>
      </c>
    </row>
    <row r="765" spans="1:72" x14ac:dyDescent="0.15">
      <c r="A765" t="s">
        <v>72</v>
      </c>
      <c r="B765" t="s">
        <v>7222</v>
      </c>
      <c r="C765" t="s">
        <v>74</v>
      </c>
      <c r="D765" t="s">
        <v>74</v>
      </c>
      <c r="E765" t="s">
        <v>74</v>
      </c>
      <c r="F765" t="s">
        <v>7222</v>
      </c>
      <c r="G765" t="s">
        <v>74</v>
      </c>
      <c r="H765" t="s">
        <v>74</v>
      </c>
      <c r="I765" t="s">
        <v>7835</v>
      </c>
      <c r="J765" t="s">
        <v>612</v>
      </c>
      <c r="K765" t="s">
        <v>74</v>
      </c>
      <c r="L765" t="s">
        <v>74</v>
      </c>
      <c r="M765" t="s">
        <v>77</v>
      </c>
      <c r="N765" t="s">
        <v>78</v>
      </c>
      <c r="O765" t="s">
        <v>74</v>
      </c>
      <c r="P765" t="s">
        <v>74</v>
      </c>
      <c r="Q765" t="s">
        <v>74</v>
      </c>
      <c r="R765" t="s">
        <v>74</v>
      </c>
      <c r="S765" t="s">
        <v>74</v>
      </c>
      <c r="T765" t="s">
        <v>74</v>
      </c>
      <c r="U765" t="s">
        <v>74</v>
      </c>
      <c r="V765" t="s">
        <v>74</v>
      </c>
      <c r="W765" t="s">
        <v>74</v>
      </c>
      <c r="X765" t="s">
        <v>74</v>
      </c>
      <c r="Y765" t="s">
        <v>7836</v>
      </c>
      <c r="Z765" t="s">
        <v>74</v>
      </c>
      <c r="AA765" t="s">
        <v>74</v>
      </c>
      <c r="AB765" t="s">
        <v>74</v>
      </c>
      <c r="AC765" t="s">
        <v>74</v>
      </c>
      <c r="AD765" t="s">
        <v>74</v>
      </c>
      <c r="AE765" t="s">
        <v>74</v>
      </c>
      <c r="AF765" t="s">
        <v>74</v>
      </c>
      <c r="AG765">
        <v>22</v>
      </c>
      <c r="AH765">
        <v>18</v>
      </c>
      <c r="AI765">
        <v>18</v>
      </c>
      <c r="AJ765">
        <v>0</v>
      </c>
      <c r="AK765">
        <v>0</v>
      </c>
      <c r="AL765" t="s">
        <v>616</v>
      </c>
      <c r="AM765" t="s">
        <v>111</v>
      </c>
      <c r="AN765" t="s">
        <v>1236</v>
      </c>
      <c r="AO765" t="s">
        <v>619</v>
      </c>
      <c r="AP765" t="s">
        <v>74</v>
      </c>
      <c r="AQ765" t="s">
        <v>74</v>
      </c>
      <c r="AR765" t="s">
        <v>620</v>
      </c>
      <c r="AS765" t="s">
        <v>621</v>
      </c>
      <c r="AT765" t="s">
        <v>7831</v>
      </c>
      <c r="AU765">
        <v>1990</v>
      </c>
      <c r="AV765">
        <v>24</v>
      </c>
      <c r="AW765">
        <v>6</v>
      </c>
      <c r="AX765" t="s">
        <v>74</v>
      </c>
      <c r="AY765" t="s">
        <v>74</v>
      </c>
      <c r="AZ765" t="s">
        <v>74</v>
      </c>
      <c r="BA765" t="s">
        <v>74</v>
      </c>
      <c r="BB765">
        <v>1573</v>
      </c>
      <c r="BC765">
        <v>1585</v>
      </c>
      <c r="BD765" t="s">
        <v>74</v>
      </c>
      <c r="BE765" t="s">
        <v>7837</v>
      </c>
      <c r="BF765" t="str">
        <f>HYPERLINK("http://dx.doi.org/10.1080/00222939000770901","http://dx.doi.org/10.1080/00222939000770901")</f>
        <v>http://dx.doi.org/10.1080/00222939000770901</v>
      </c>
      <c r="BG765" t="s">
        <v>74</v>
      </c>
      <c r="BH765" t="s">
        <v>74</v>
      </c>
      <c r="BI765">
        <v>13</v>
      </c>
      <c r="BJ765" t="s">
        <v>623</v>
      </c>
      <c r="BK765" t="s">
        <v>97</v>
      </c>
      <c r="BL765" t="s">
        <v>624</v>
      </c>
      <c r="BM765" t="s">
        <v>7833</v>
      </c>
      <c r="BN765" t="s">
        <v>74</v>
      </c>
      <c r="BO765" t="s">
        <v>74</v>
      </c>
      <c r="BP765" t="s">
        <v>74</v>
      </c>
      <c r="BQ765" t="s">
        <v>74</v>
      </c>
      <c r="BR765" t="s">
        <v>100</v>
      </c>
      <c r="BS765" t="s">
        <v>7838</v>
      </c>
      <c r="BT765" t="str">
        <f>HYPERLINK("https%3A%2F%2Fwww.webofscience.com%2Fwos%2Fwoscc%2Ffull-record%2FWOS:A1990EH88300010","View Full Record in Web of Science")</f>
        <v>View Full Record in Web of Science</v>
      </c>
    </row>
    <row r="766" spans="1:72" x14ac:dyDescent="0.15">
      <c r="A766" t="s">
        <v>72</v>
      </c>
      <c r="B766" t="s">
        <v>7839</v>
      </c>
      <c r="C766" t="s">
        <v>74</v>
      </c>
      <c r="D766" t="s">
        <v>74</v>
      </c>
      <c r="E766" t="s">
        <v>74</v>
      </c>
      <c r="F766" t="s">
        <v>7839</v>
      </c>
      <c r="G766" t="s">
        <v>74</v>
      </c>
      <c r="H766" t="s">
        <v>74</v>
      </c>
      <c r="I766" t="s">
        <v>7840</v>
      </c>
      <c r="J766" t="s">
        <v>2773</v>
      </c>
      <c r="K766" t="s">
        <v>74</v>
      </c>
      <c r="L766" t="s">
        <v>74</v>
      </c>
      <c r="M766" t="s">
        <v>77</v>
      </c>
      <c r="N766" t="s">
        <v>78</v>
      </c>
      <c r="O766" t="s">
        <v>74</v>
      </c>
      <c r="P766" t="s">
        <v>74</v>
      </c>
      <c r="Q766" t="s">
        <v>74</v>
      </c>
      <c r="R766" t="s">
        <v>74</v>
      </c>
      <c r="S766" t="s">
        <v>74</v>
      </c>
      <c r="T766" t="s">
        <v>74</v>
      </c>
      <c r="U766" t="s">
        <v>74</v>
      </c>
      <c r="V766" t="s">
        <v>74</v>
      </c>
      <c r="W766" t="s">
        <v>7841</v>
      </c>
      <c r="X766" t="s">
        <v>2461</v>
      </c>
      <c r="Y766" t="s">
        <v>7842</v>
      </c>
      <c r="Z766" t="s">
        <v>74</v>
      </c>
      <c r="AA766" t="s">
        <v>74</v>
      </c>
      <c r="AB766" t="s">
        <v>74</v>
      </c>
      <c r="AC766" t="s">
        <v>74</v>
      </c>
      <c r="AD766" t="s">
        <v>74</v>
      </c>
      <c r="AE766" t="s">
        <v>74</v>
      </c>
      <c r="AF766" t="s">
        <v>74</v>
      </c>
      <c r="AG766">
        <v>27</v>
      </c>
      <c r="AH766">
        <v>20</v>
      </c>
      <c r="AI766">
        <v>22</v>
      </c>
      <c r="AJ766">
        <v>0</v>
      </c>
      <c r="AK766">
        <v>4</v>
      </c>
      <c r="AL766" t="s">
        <v>671</v>
      </c>
      <c r="AM766" t="s">
        <v>249</v>
      </c>
      <c r="AN766" t="s">
        <v>672</v>
      </c>
      <c r="AO766" t="s">
        <v>2777</v>
      </c>
      <c r="AP766" t="s">
        <v>74</v>
      </c>
      <c r="AQ766" t="s">
        <v>74</v>
      </c>
      <c r="AR766" t="s">
        <v>2778</v>
      </c>
      <c r="AS766" t="s">
        <v>2779</v>
      </c>
      <c r="AT766" t="s">
        <v>7761</v>
      </c>
      <c r="AU766">
        <v>1990</v>
      </c>
      <c r="AV766">
        <v>12</v>
      </c>
      <c r="AW766">
        <v>6</v>
      </c>
      <c r="AX766" t="s">
        <v>74</v>
      </c>
      <c r="AY766" t="s">
        <v>74</v>
      </c>
      <c r="AZ766" t="s">
        <v>74</v>
      </c>
      <c r="BA766" t="s">
        <v>74</v>
      </c>
      <c r="BB766">
        <v>1189</v>
      </c>
      <c r="BC766">
        <v>1205</v>
      </c>
      <c r="BD766" t="s">
        <v>74</v>
      </c>
      <c r="BE766" t="s">
        <v>7843</v>
      </c>
      <c r="BF766" t="str">
        <f>HYPERLINK("http://dx.doi.org/10.1093/plankt/12.6.1189","http://dx.doi.org/10.1093/plankt/12.6.1189")</f>
        <v>http://dx.doi.org/10.1093/plankt/12.6.1189</v>
      </c>
      <c r="BG766" t="s">
        <v>74</v>
      </c>
      <c r="BH766" t="s">
        <v>74</v>
      </c>
      <c r="BI766">
        <v>17</v>
      </c>
      <c r="BJ766" t="s">
        <v>416</v>
      </c>
      <c r="BK766" t="s">
        <v>97</v>
      </c>
      <c r="BL766" t="s">
        <v>416</v>
      </c>
      <c r="BM766" t="s">
        <v>7844</v>
      </c>
      <c r="BN766" t="s">
        <v>74</v>
      </c>
      <c r="BO766" t="s">
        <v>74</v>
      </c>
      <c r="BP766" t="s">
        <v>74</v>
      </c>
      <c r="BQ766" t="s">
        <v>74</v>
      </c>
      <c r="BR766" t="s">
        <v>100</v>
      </c>
      <c r="BS766" t="s">
        <v>7845</v>
      </c>
      <c r="BT766" t="str">
        <f>HYPERLINK("https%3A%2F%2Fwww.webofscience.com%2Fwos%2Fwoscc%2Ffull-record%2FWOS:A1990EG61900005","View Full Record in Web of Science")</f>
        <v>View Full Record in Web of Science</v>
      </c>
    </row>
    <row r="767" spans="1:72" x14ac:dyDescent="0.15">
      <c r="A767" t="s">
        <v>72</v>
      </c>
      <c r="B767" t="s">
        <v>7846</v>
      </c>
      <c r="C767" t="s">
        <v>74</v>
      </c>
      <c r="D767" t="s">
        <v>74</v>
      </c>
      <c r="E767" t="s">
        <v>74</v>
      </c>
      <c r="F767" t="s">
        <v>7846</v>
      </c>
      <c r="G767" t="s">
        <v>74</v>
      </c>
      <c r="H767" t="s">
        <v>74</v>
      </c>
      <c r="I767" t="s">
        <v>7847</v>
      </c>
      <c r="J767" t="s">
        <v>7848</v>
      </c>
      <c r="K767" t="s">
        <v>74</v>
      </c>
      <c r="L767" t="s">
        <v>74</v>
      </c>
      <c r="M767" t="s">
        <v>77</v>
      </c>
      <c r="N767" t="s">
        <v>78</v>
      </c>
      <c r="O767" t="s">
        <v>74</v>
      </c>
      <c r="P767" t="s">
        <v>74</v>
      </c>
      <c r="Q767" t="s">
        <v>74</v>
      </c>
      <c r="R767" t="s">
        <v>74</v>
      </c>
      <c r="S767" t="s">
        <v>74</v>
      </c>
      <c r="T767" t="s">
        <v>74</v>
      </c>
      <c r="U767" t="s">
        <v>74</v>
      </c>
      <c r="V767" t="s">
        <v>74</v>
      </c>
      <c r="W767" t="s">
        <v>74</v>
      </c>
      <c r="X767" t="s">
        <v>74</v>
      </c>
      <c r="Y767" t="s">
        <v>7849</v>
      </c>
      <c r="Z767" t="s">
        <v>74</v>
      </c>
      <c r="AA767" t="s">
        <v>74</v>
      </c>
      <c r="AB767" t="s">
        <v>74</v>
      </c>
      <c r="AC767" t="s">
        <v>74</v>
      </c>
      <c r="AD767" t="s">
        <v>74</v>
      </c>
      <c r="AE767" t="s">
        <v>74</v>
      </c>
      <c r="AF767" t="s">
        <v>74</v>
      </c>
      <c r="AG767">
        <v>30</v>
      </c>
      <c r="AH767">
        <v>10</v>
      </c>
      <c r="AI767">
        <v>12</v>
      </c>
      <c r="AJ767">
        <v>0</v>
      </c>
      <c r="AK767">
        <v>4</v>
      </c>
      <c r="AL767" t="s">
        <v>431</v>
      </c>
      <c r="AM767" t="s">
        <v>215</v>
      </c>
      <c r="AN767" t="s">
        <v>432</v>
      </c>
      <c r="AO767" t="s">
        <v>7850</v>
      </c>
      <c r="AP767" t="s">
        <v>74</v>
      </c>
      <c r="AQ767" t="s">
        <v>74</v>
      </c>
      <c r="AR767" t="s">
        <v>7851</v>
      </c>
      <c r="AS767" t="s">
        <v>7852</v>
      </c>
      <c r="AT767" t="s">
        <v>7761</v>
      </c>
      <c r="AU767">
        <v>1990</v>
      </c>
      <c r="AV767">
        <v>70</v>
      </c>
      <c r="AW767">
        <v>4</v>
      </c>
      <c r="AX767" t="s">
        <v>74</v>
      </c>
      <c r="AY767" t="s">
        <v>74</v>
      </c>
      <c r="AZ767" t="s">
        <v>74</v>
      </c>
      <c r="BA767" t="s">
        <v>74</v>
      </c>
      <c r="BB767">
        <v>841</v>
      </c>
      <c r="BC767">
        <v>855</v>
      </c>
      <c r="BD767" t="s">
        <v>74</v>
      </c>
      <c r="BE767" t="s">
        <v>7853</v>
      </c>
      <c r="BF767" t="str">
        <f>HYPERLINK("http://dx.doi.org/10.1017/S0025315400059105","http://dx.doi.org/10.1017/S0025315400059105")</f>
        <v>http://dx.doi.org/10.1017/S0025315400059105</v>
      </c>
      <c r="BG767" t="s">
        <v>74</v>
      </c>
      <c r="BH767" t="s">
        <v>74</v>
      </c>
      <c r="BI767">
        <v>15</v>
      </c>
      <c r="BJ767" t="s">
        <v>1897</v>
      </c>
      <c r="BK767" t="s">
        <v>97</v>
      </c>
      <c r="BL767" t="s">
        <v>1897</v>
      </c>
      <c r="BM767" t="s">
        <v>7854</v>
      </c>
      <c r="BN767" t="s">
        <v>74</v>
      </c>
      <c r="BO767" t="s">
        <v>74</v>
      </c>
      <c r="BP767" t="s">
        <v>74</v>
      </c>
      <c r="BQ767" t="s">
        <v>74</v>
      </c>
      <c r="BR767" t="s">
        <v>100</v>
      </c>
      <c r="BS767" t="s">
        <v>7855</v>
      </c>
      <c r="BT767" t="str">
        <f>HYPERLINK("https%3A%2F%2Fwww.webofscience.com%2Fwos%2Fwoscc%2Ffull-record%2FWOS:A1990EL04700014","View Full Record in Web of Science")</f>
        <v>View Full Record in Web of Science</v>
      </c>
    </row>
    <row r="768" spans="1:72" x14ac:dyDescent="0.15">
      <c r="A768" t="s">
        <v>72</v>
      </c>
      <c r="B768" t="s">
        <v>7856</v>
      </c>
      <c r="C768" t="s">
        <v>74</v>
      </c>
      <c r="D768" t="s">
        <v>74</v>
      </c>
      <c r="E768" t="s">
        <v>74</v>
      </c>
      <c r="F768" t="s">
        <v>7856</v>
      </c>
      <c r="G768" t="s">
        <v>74</v>
      </c>
      <c r="H768" t="s">
        <v>74</v>
      </c>
      <c r="I768" t="s">
        <v>7857</v>
      </c>
      <c r="J768" t="s">
        <v>1691</v>
      </c>
      <c r="K768" t="s">
        <v>74</v>
      </c>
      <c r="L768" t="s">
        <v>74</v>
      </c>
      <c r="M768" t="s">
        <v>77</v>
      </c>
      <c r="N768" t="s">
        <v>78</v>
      </c>
      <c r="O768" t="s">
        <v>74</v>
      </c>
      <c r="P768" t="s">
        <v>74</v>
      </c>
      <c r="Q768" t="s">
        <v>74</v>
      </c>
      <c r="R768" t="s">
        <v>74</v>
      </c>
      <c r="S768" t="s">
        <v>74</v>
      </c>
      <c r="T768" t="s">
        <v>74</v>
      </c>
      <c r="U768" t="s">
        <v>7858</v>
      </c>
      <c r="V768" t="s">
        <v>7859</v>
      </c>
      <c r="W768" t="s">
        <v>74</v>
      </c>
      <c r="X768" t="s">
        <v>74</v>
      </c>
      <c r="Y768" t="s">
        <v>7860</v>
      </c>
      <c r="Z768" t="s">
        <v>74</v>
      </c>
      <c r="AA768" t="s">
        <v>74</v>
      </c>
      <c r="AB768" t="s">
        <v>74</v>
      </c>
      <c r="AC768" t="s">
        <v>74</v>
      </c>
      <c r="AD768" t="s">
        <v>74</v>
      </c>
      <c r="AE768" t="s">
        <v>74</v>
      </c>
      <c r="AF768" t="s">
        <v>74</v>
      </c>
      <c r="AG768">
        <v>58</v>
      </c>
      <c r="AH768">
        <v>185</v>
      </c>
      <c r="AI768">
        <v>208</v>
      </c>
      <c r="AJ768">
        <v>0</v>
      </c>
      <c r="AK768">
        <v>27</v>
      </c>
      <c r="AL768" t="s">
        <v>1697</v>
      </c>
      <c r="AM768" t="s">
        <v>1698</v>
      </c>
      <c r="AN768" t="s">
        <v>1699</v>
      </c>
      <c r="AO768" t="s">
        <v>1700</v>
      </c>
      <c r="AP768" t="s">
        <v>74</v>
      </c>
      <c r="AQ768" t="s">
        <v>74</v>
      </c>
      <c r="AR768" t="s">
        <v>1701</v>
      </c>
      <c r="AS768" t="s">
        <v>1702</v>
      </c>
      <c r="AT768" t="s">
        <v>7761</v>
      </c>
      <c r="AU768">
        <v>1990</v>
      </c>
      <c r="AV768">
        <v>35</v>
      </c>
      <c r="AW768">
        <v>7</v>
      </c>
      <c r="AX768" t="s">
        <v>74</v>
      </c>
      <c r="AY768" t="s">
        <v>74</v>
      </c>
      <c r="AZ768" t="s">
        <v>74</v>
      </c>
      <c r="BA768" t="s">
        <v>74</v>
      </c>
      <c r="BB768">
        <v>1564</v>
      </c>
      <c r="BC768">
        <v>1576</v>
      </c>
      <c r="BD768" t="s">
        <v>74</v>
      </c>
      <c r="BE768" t="s">
        <v>7861</v>
      </c>
      <c r="BF768" t="str">
        <f>HYPERLINK("http://dx.doi.org/10.4319/lo.1990.35.7.1564","http://dx.doi.org/10.4319/lo.1990.35.7.1564")</f>
        <v>http://dx.doi.org/10.4319/lo.1990.35.7.1564</v>
      </c>
      <c r="BG768" t="s">
        <v>74</v>
      </c>
      <c r="BH768" t="s">
        <v>74</v>
      </c>
      <c r="BI768">
        <v>13</v>
      </c>
      <c r="BJ768" t="s">
        <v>1704</v>
      </c>
      <c r="BK768" t="s">
        <v>97</v>
      </c>
      <c r="BL768" t="s">
        <v>416</v>
      </c>
      <c r="BM768" t="s">
        <v>7862</v>
      </c>
      <c r="BN768" t="s">
        <v>74</v>
      </c>
      <c r="BO768" t="s">
        <v>147</v>
      </c>
      <c r="BP768" t="s">
        <v>74</v>
      </c>
      <c r="BQ768" t="s">
        <v>74</v>
      </c>
      <c r="BR768" t="s">
        <v>100</v>
      </c>
      <c r="BS768" t="s">
        <v>7863</v>
      </c>
      <c r="BT768" t="str">
        <f>HYPERLINK("https%3A%2F%2Fwww.webofscience.com%2Fwos%2Fwoscc%2Ffull-record%2FWOS:A1990EX80500011","View Full Record in Web of Science")</f>
        <v>View Full Record in Web of Science</v>
      </c>
    </row>
    <row r="769" spans="1:72" x14ac:dyDescent="0.15">
      <c r="A769" t="s">
        <v>72</v>
      </c>
      <c r="B769" t="s">
        <v>7864</v>
      </c>
      <c r="C769" t="s">
        <v>74</v>
      </c>
      <c r="D769" t="s">
        <v>74</v>
      </c>
      <c r="E769" t="s">
        <v>74</v>
      </c>
      <c r="F769" t="s">
        <v>7864</v>
      </c>
      <c r="G769" t="s">
        <v>74</v>
      </c>
      <c r="H769" t="s">
        <v>74</v>
      </c>
      <c r="I769" t="s">
        <v>7865</v>
      </c>
      <c r="J769" t="s">
        <v>7866</v>
      </c>
      <c r="K769" t="s">
        <v>74</v>
      </c>
      <c r="L769" t="s">
        <v>74</v>
      </c>
      <c r="M769" t="s">
        <v>77</v>
      </c>
      <c r="N769" t="s">
        <v>141</v>
      </c>
      <c r="O769" t="s">
        <v>74</v>
      </c>
      <c r="P769" t="s">
        <v>74</v>
      </c>
      <c r="Q769" t="s">
        <v>74</v>
      </c>
      <c r="R769" t="s">
        <v>74</v>
      </c>
      <c r="S769" t="s">
        <v>74</v>
      </c>
      <c r="T769" t="s">
        <v>74</v>
      </c>
      <c r="U769" t="s">
        <v>74</v>
      </c>
      <c r="V769" t="s">
        <v>74</v>
      </c>
      <c r="W769" t="s">
        <v>74</v>
      </c>
      <c r="X769" t="s">
        <v>74</v>
      </c>
      <c r="Y769" t="s">
        <v>74</v>
      </c>
      <c r="Z769" t="s">
        <v>74</v>
      </c>
      <c r="AA769" t="s">
        <v>74</v>
      </c>
      <c r="AB769" t="s">
        <v>74</v>
      </c>
      <c r="AC769" t="s">
        <v>74</v>
      </c>
      <c r="AD769" t="s">
        <v>74</v>
      </c>
      <c r="AE769" t="s">
        <v>74</v>
      </c>
      <c r="AF769" t="s">
        <v>74</v>
      </c>
      <c r="AG769">
        <v>1</v>
      </c>
      <c r="AH769">
        <v>0</v>
      </c>
      <c r="AI769">
        <v>0</v>
      </c>
      <c r="AJ769">
        <v>0</v>
      </c>
      <c r="AK769">
        <v>0</v>
      </c>
      <c r="AL769" t="s">
        <v>1526</v>
      </c>
      <c r="AM769" t="s">
        <v>617</v>
      </c>
      <c r="AN769" t="s">
        <v>1527</v>
      </c>
      <c r="AO769" t="s">
        <v>7867</v>
      </c>
      <c r="AP769" t="s">
        <v>7868</v>
      </c>
      <c r="AQ769" t="s">
        <v>74</v>
      </c>
      <c r="AR769" t="s">
        <v>7866</v>
      </c>
      <c r="AS769" t="s">
        <v>7869</v>
      </c>
      <c r="AT769" t="s">
        <v>7761</v>
      </c>
      <c r="AU769">
        <v>1990</v>
      </c>
      <c r="AV769">
        <v>76</v>
      </c>
      <c r="AW769">
        <v>4</v>
      </c>
      <c r="AX769" t="s">
        <v>74</v>
      </c>
      <c r="AY769" t="s">
        <v>74</v>
      </c>
      <c r="AZ769" t="s">
        <v>74</v>
      </c>
      <c r="BA769" t="s">
        <v>74</v>
      </c>
      <c r="BB769">
        <v>388</v>
      </c>
      <c r="BC769">
        <v>388</v>
      </c>
      <c r="BD769" t="s">
        <v>74</v>
      </c>
      <c r="BE769" t="s">
        <v>74</v>
      </c>
      <c r="BF769" t="s">
        <v>74</v>
      </c>
      <c r="BG769" t="s">
        <v>74</v>
      </c>
      <c r="BH769" t="s">
        <v>74</v>
      </c>
      <c r="BI769">
        <v>1</v>
      </c>
      <c r="BJ769" t="s">
        <v>659</v>
      </c>
      <c r="BK769" t="s">
        <v>660</v>
      </c>
      <c r="BL769" t="s">
        <v>659</v>
      </c>
      <c r="BM769" t="s">
        <v>7870</v>
      </c>
      <c r="BN769" t="s">
        <v>74</v>
      </c>
      <c r="BO769" t="s">
        <v>74</v>
      </c>
      <c r="BP769" t="s">
        <v>74</v>
      </c>
      <c r="BQ769" t="s">
        <v>74</v>
      </c>
      <c r="BR769" t="s">
        <v>100</v>
      </c>
      <c r="BS769" t="s">
        <v>7871</v>
      </c>
      <c r="BT769" t="str">
        <f>HYPERLINK("https%3A%2F%2Fwww.webofscience.com%2Fwos%2Fwoscc%2Ffull-record%2FWOS:A1990EM51400038","View Full Record in Web of Science")</f>
        <v>View Full Record in Web of Science</v>
      </c>
    </row>
    <row r="770" spans="1:72" x14ac:dyDescent="0.15">
      <c r="A770" t="s">
        <v>72</v>
      </c>
      <c r="B770" t="s">
        <v>7864</v>
      </c>
      <c r="C770" t="s">
        <v>74</v>
      </c>
      <c r="D770" t="s">
        <v>74</v>
      </c>
      <c r="E770" t="s">
        <v>74</v>
      </c>
      <c r="F770" t="s">
        <v>7864</v>
      </c>
      <c r="G770" t="s">
        <v>74</v>
      </c>
      <c r="H770" t="s">
        <v>74</v>
      </c>
      <c r="I770" t="s">
        <v>7872</v>
      </c>
      <c r="J770" t="s">
        <v>7866</v>
      </c>
      <c r="K770" t="s">
        <v>74</v>
      </c>
      <c r="L770" t="s">
        <v>74</v>
      </c>
      <c r="M770" t="s">
        <v>77</v>
      </c>
      <c r="N770" t="s">
        <v>141</v>
      </c>
      <c r="O770" t="s">
        <v>74</v>
      </c>
      <c r="P770" t="s">
        <v>74</v>
      </c>
      <c r="Q770" t="s">
        <v>74</v>
      </c>
      <c r="R770" t="s">
        <v>74</v>
      </c>
      <c r="S770" t="s">
        <v>74</v>
      </c>
      <c r="T770" t="s">
        <v>74</v>
      </c>
      <c r="U770" t="s">
        <v>74</v>
      </c>
      <c r="V770" t="s">
        <v>74</v>
      </c>
      <c r="W770" t="s">
        <v>74</v>
      </c>
      <c r="X770" t="s">
        <v>74</v>
      </c>
      <c r="Y770" t="s">
        <v>74</v>
      </c>
      <c r="Z770" t="s">
        <v>74</v>
      </c>
      <c r="AA770" t="s">
        <v>74</v>
      </c>
      <c r="AB770" t="s">
        <v>74</v>
      </c>
      <c r="AC770" t="s">
        <v>74</v>
      </c>
      <c r="AD770" t="s">
        <v>74</v>
      </c>
      <c r="AE770" t="s">
        <v>74</v>
      </c>
      <c r="AF770" t="s">
        <v>74</v>
      </c>
      <c r="AG770">
        <v>1</v>
      </c>
      <c r="AH770">
        <v>0</v>
      </c>
      <c r="AI770">
        <v>0</v>
      </c>
      <c r="AJ770">
        <v>0</v>
      </c>
      <c r="AK770">
        <v>0</v>
      </c>
      <c r="AL770" t="s">
        <v>1526</v>
      </c>
      <c r="AM770" t="s">
        <v>617</v>
      </c>
      <c r="AN770" t="s">
        <v>1527</v>
      </c>
      <c r="AO770" t="s">
        <v>7867</v>
      </c>
      <c r="AP770" t="s">
        <v>7868</v>
      </c>
      <c r="AQ770" t="s">
        <v>74</v>
      </c>
      <c r="AR770" t="s">
        <v>7866</v>
      </c>
      <c r="AS770" t="s">
        <v>7869</v>
      </c>
      <c r="AT770" t="s">
        <v>7761</v>
      </c>
      <c r="AU770">
        <v>1990</v>
      </c>
      <c r="AV770">
        <v>76</v>
      </c>
      <c r="AW770">
        <v>4</v>
      </c>
      <c r="AX770" t="s">
        <v>74</v>
      </c>
      <c r="AY770" t="s">
        <v>74</v>
      </c>
      <c r="AZ770" t="s">
        <v>74</v>
      </c>
      <c r="BA770" t="s">
        <v>74</v>
      </c>
      <c r="BB770">
        <v>388</v>
      </c>
      <c r="BC770">
        <v>388</v>
      </c>
      <c r="BD770" t="s">
        <v>74</v>
      </c>
      <c r="BE770" t="s">
        <v>74</v>
      </c>
      <c r="BF770" t="s">
        <v>74</v>
      </c>
      <c r="BG770" t="s">
        <v>74</v>
      </c>
      <c r="BH770" t="s">
        <v>74</v>
      </c>
      <c r="BI770">
        <v>1</v>
      </c>
      <c r="BJ770" t="s">
        <v>659</v>
      </c>
      <c r="BK770" t="s">
        <v>660</v>
      </c>
      <c r="BL770" t="s">
        <v>659</v>
      </c>
      <c r="BM770" t="s">
        <v>7870</v>
      </c>
      <c r="BN770" t="s">
        <v>74</v>
      </c>
      <c r="BO770" t="s">
        <v>74</v>
      </c>
      <c r="BP770" t="s">
        <v>74</v>
      </c>
      <c r="BQ770" t="s">
        <v>74</v>
      </c>
      <c r="BR770" t="s">
        <v>100</v>
      </c>
      <c r="BS770" t="s">
        <v>7873</v>
      </c>
      <c r="BT770" t="str">
        <f>HYPERLINK("https%3A%2F%2Fwww.webofscience.com%2Fwos%2Fwoscc%2Ffull-record%2FWOS:A1990EM51400039","View Full Record in Web of Science")</f>
        <v>View Full Record in Web of Science</v>
      </c>
    </row>
    <row r="771" spans="1:72" x14ac:dyDescent="0.15">
      <c r="A771" t="s">
        <v>72</v>
      </c>
      <c r="B771" t="s">
        <v>7874</v>
      </c>
      <c r="C771" t="s">
        <v>74</v>
      </c>
      <c r="D771" t="s">
        <v>74</v>
      </c>
      <c r="E771" t="s">
        <v>74</v>
      </c>
      <c r="F771" t="s">
        <v>7874</v>
      </c>
      <c r="G771" t="s">
        <v>74</v>
      </c>
      <c r="H771" t="s">
        <v>74</v>
      </c>
      <c r="I771" t="s">
        <v>7875</v>
      </c>
      <c r="J771" t="s">
        <v>7866</v>
      </c>
      <c r="K771" t="s">
        <v>74</v>
      </c>
      <c r="L771" t="s">
        <v>74</v>
      </c>
      <c r="M771" t="s">
        <v>77</v>
      </c>
      <c r="N771" t="s">
        <v>141</v>
      </c>
      <c r="O771" t="s">
        <v>74</v>
      </c>
      <c r="P771" t="s">
        <v>74</v>
      </c>
      <c r="Q771" t="s">
        <v>74</v>
      </c>
      <c r="R771" t="s">
        <v>74</v>
      </c>
      <c r="S771" t="s">
        <v>74</v>
      </c>
      <c r="T771" t="s">
        <v>74</v>
      </c>
      <c r="U771" t="s">
        <v>74</v>
      </c>
      <c r="V771" t="s">
        <v>74</v>
      </c>
      <c r="W771" t="s">
        <v>74</v>
      </c>
      <c r="X771" t="s">
        <v>74</v>
      </c>
      <c r="Y771" t="s">
        <v>74</v>
      </c>
      <c r="Z771" t="s">
        <v>74</v>
      </c>
      <c r="AA771" t="s">
        <v>74</v>
      </c>
      <c r="AB771" t="s">
        <v>74</v>
      </c>
      <c r="AC771" t="s">
        <v>74</v>
      </c>
      <c r="AD771" t="s">
        <v>74</v>
      </c>
      <c r="AE771" t="s">
        <v>74</v>
      </c>
      <c r="AF771" t="s">
        <v>74</v>
      </c>
      <c r="AG771">
        <v>1</v>
      </c>
      <c r="AH771">
        <v>0</v>
      </c>
      <c r="AI771">
        <v>0</v>
      </c>
      <c r="AJ771">
        <v>0</v>
      </c>
      <c r="AK771">
        <v>0</v>
      </c>
      <c r="AL771" t="s">
        <v>7876</v>
      </c>
      <c r="AM771" t="s">
        <v>111</v>
      </c>
      <c r="AN771" t="s">
        <v>7877</v>
      </c>
      <c r="AO771" t="s">
        <v>7867</v>
      </c>
      <c r="AP771" t="s">
        <v>74</v>
      </c>
      <c r="AQ771" t="s">
        <v>74</v>
      </c>
      <c r="AR771" t="s">
        <v>7866</v>
      </c>
      <c r="AS771" t="s">
        <v>7869</v>
      </c>
      <c r="AT771" t="s">
        <v>7761</v>
      </c>
      <c r="AU771">
        <v>1990</v>
      </c>
      <c r="AV771">
        <v>76</v>
      </c>
      <c r="AW771">
        <v>4</v>
      </c>
      <c r="AX771" t="s">
        <v>74</v>
      </c>
      <c r="AY771" t="s">
        <v>74</v>
      </c>
      <c r="AZ771" t="s">
        <v>74</v>
      </c>
      <c r="BA771" t="s">
        <v>74</v>
      </c>
      <c r="BB771">
        <v>396</v>
      </c>
      <c r="BC771">
        <v>397</v>
      </c>
      <c r="BD771" t="s">
        <v>74</v>
      </c>
      <c r="BE771" t="s">
        <v>74</v>
      </c>
      <c r="BF771" t="s">
        <v>74</v>
      </c>
      <c r="BG771" t="s">
        <v>74</v>
      </c>
      <c r="BH771" t="s">
        <v>74</v>
      </c>
      <c r="BI771">
        <v>2</v>
      </c>
      <c r="BJ771" t="s">
        <v>659</v>
      </c>
      <c r="BK771" t="s">
        <v>660</v>
      </c>
      <c r="BL771" t="s">
        <v>659</v>
      </c>
      <c r="BM771" t="s">
        <v>7870</v>
      </c>
      <c r="BN771" t="s">
        <v>74</v>
      </c>
      <c r="BO771" t="s">
        <v>74</v>
      </c>
      <c r="BP771" t="s">
        <v>74</v>
      </c>
      <c r="BQ771" t="s">
        <v>74</v>
      </c>
      <c r="BR771" t="s">
        <v>100</v>
      </c>
      <c r="BS771" t="s">
        <v>7878</v>
      </c>
      <c r="BT771" t="str">
        <f>HYPERLINK("https%3A%2F%2Fwww.webofscience.com%2Fwos%2Fwoscc%2Ffull-record%2FWOS:A1990EM51400049","View Full Record in Web of Science")</f>
        <v>View Full Record in Web of Science</v>
      </c>
    </row>
    <row r="772" spans="1:72" x14ac:dyDescent="0.15">
      <c r="A772" t="s">
        <v>72</v>
      </c>
      <c r="B772" t="s">
        <v>7879</v>
      </c>
      <c r="C772" t="s">
        <v>74</v>
      </c>
      <c r="D772" t="s">
        <v>74</v>
      </c>
      <c r="E772" t="s">
        <v>74</v>
      </c>
      <c r="F772" t="s">
        <v>7879</v>
      </c>
      <c r="G772" t="s">
        <v>74</v>
      </c>
      <c r="H772" t="s">
        <v>74</v>
      </c>
      <c r="I772" t="s">
        <v>7880</v>
      </c>
      <c r="J772" t="s">
        <v>1725</v>
      </c>
      <c r="K772" t="s">
        <v>74</v>
      </c>
      <c r="L772" t="s">
        <v>74</v>
      </c>
      <c r="M772" t="s">
        <v>472</v>
      </c>
      <c r="N772" t="s">
        <v>78</v>
      </c>
      <c r="O772" t="s">
        <v>74</v>
      </c>
      <c r="P772" t="s">
        <v>74</v>
      </c>
      <c r="Q772" t="s">
        <v>74</v>
      </c>
      <c r="R772" t="s">
        <v>74</v>
      </c>
      <c r="S772" t="s">
        <v>74</v>
      </c>
      <c r="T772" t="s">
        <v>74</v>
      </c>
      <c r="U772" t="s">
        <v>7881</v>
      </c>
      <c r="V772" t="s">
        <v>7882</v>
      </c>
      <c r="W772" t="s">
        <v>74</v>
      </c>
      <c r="X772" t="s">
        <v>74</v>
      </c>
      <c r="Y772" t="s">
        <v>7883</v>
      </c>
      <c r="Z772" t="s">
        <v>74</v>
      </c>
      <c r="AA772" t="s">
        <v>74</v>
      </c>
      <c r="AB772" t="s">
        <v>74</v>
      </c>
      <c r="AC772" t="s">
        <v>74</v>
      </c>
      <c r="AD772" t="s">
        <v>74</v>
      </c>
      <c r="AE772" t="s">
        <v>74</v>
      </c>
      <c r="AF772" t="s">
        <v>74</v>
      </c>
      <c r="AG772">
        <v>6</v>
      </c>
      <c r="AH772">
        <v>0</v>
      </c>
      <c r="AI772">
        <v>0</v>
      </c>
      <c r="AJ772">
        <v>0</v>
      </c>
      <c r="AK772">
        <v>0</v>
      </c>
      <c r="AL772" t="s">
        <v>475</v>
      </c>
      <c r="AM772" t="s">
        <v>476</v>
      </c>
      <c r="AN772" t="s">
        <v>477</v>
      </c>
      <c r="AO772" t="s">
        <v>1729</v>
      </c>
      <c r="AP772" t="s">
        <v>74</v>
      </c>
      <c r="AQ772" t="s">
        <v>74</v>
      </c>
      <c r="AR772" t="s">
        <v>1730</v>
      </c>
      <c r="AS772" t="s">
        <v>1731</v>
      </c>
      <c r="AT772" t="s">
        <v>7831</v>
      </c>
      <c r="AU772">
        <v>1990</v>
      </c>
      <c r="AV772">
        <v>30</v>
      </c>
      <c r="AW772">
        <v>6</v>
      </c>
      <c r="AX772" t="s">
        <v>74</v>
      </c>
      <c r="AY772" t="s">
        <v>74</v>
      </c>
      <c r="AZ772" t="s">
        <v>74</v>
      </c>
      <c r="BA772" t="s">
        <v>74</v>
      </c>
      <c r="BB772">
        <v>936</v>
      </c>
      <c r="BC772">
        <v>944</v>
      </c>
      <c r="BD772" t="s">
        <v>74</v>
      </c>
      <c r="BE772" t="s">
        <v>74</v>
      </c>
      <c r="BF772" t="s">
        <v>74</v>
      </c>
      <c r="BG772" t="s">
        <v>74</v>
      </c>
      <c r="BH772" t="s">
        <v>74</v>
      </c>
      <c r="BI772">
        <v>9</v>
      </c>
      <c r="BJ772" t="s">
        <v>136</v>
      </c>
      <c r="BK772" t="s">
        <v>97</v>
      </c>
      <c r="BL772" t="s">
        <v>136</v>
      </c>
      <c r="BM772" t="s">
        <v>7884</v>
      </c>
      <c r="BN772" t="s">
        <v>74</v>
      </c>
      <c r="BO772" t="s">
        <v>74</v>
      </c>
      <c r="BP772" t="s">
        <v>74</v>
      </c>
      <c r="BQ772" t="s">
        <v>74</v>
      </c>
      <c r="BR772" t="s">
        <v>100</v>
      </c>
      <c r="BS772" t="s">
        <v>7885</v>
      </c>
      <c r="BT772" t="str">
        <f>HYPERLINK("https%3A%2F%2Fwww.webofscience.com%2Fwos%2Fwoscc%2Ffull-record%2FWOS:A1990ER48100008","View Full Record in Web of Science")</f>
        <v>View Full Record in Web of Science</v>
      </c>
    </row>
    <row r="773" spans="1:72" x14ac:dyDescent="0.15">
      <c r="A773" t="s">
        <v>72</v>
      </c>
      <c r="B773" t="s">
        <v>7886</v>
      </c>
      <c r="C773" t="s">
        <v>74</v>
      </c>
      <c r="D773" t="s">
        <v>74</v>
      </c>
      <c r="E773" t="s">
        <v>74</v>
      </c>
      <c r="F773" t="s">
        <v>7886</v>
      </c>
      <c r="G773" t="s">
        <v>74</v>
      </c>
      <c r="H773" t="s">
        <v>74</v>
      </c>
      <c r="I773" t="s">
        <v>7887</v>
      </c>
      <c r="J773" t="s">
        <v>1725</v>
      </c>
      <c r="K773" t="s">
        <v>74</v>
      </c>
      <c r="L773" t="s">
        <v>74</v>
      </c>
      <c r="M773" t="s">
        <v>472</v>
      </c>
      <c r="N773" t="s">
        <v>78</v>
      </c>
      <c r="O773" t="s">
        <v>74</v>
      </c>
      <c r="P773" t="s">
        <v>74</v>
      </c>
      <c r="Q773" t="s">
        <v>74</v>
      </c>
      <c r="R773" t="s">
        <v>74</v>
      </c>
      <c r="S773" t="s">
        <v>74</v>
      </c>
      <c r="T773" t="s">
        <v>74</v>
      </c>
      <c r="U773" t="s">
        <v>7888</v>
      </c>
      <c r="V773" t="s">
        <v>7889</v>
      </c>
      <c r="W773" t="s">
        <v>74</v>
      </c>
      <c r="X773" t="s">
        <v>74</v>
      </c>
      <c r="Y773" t="s">
        <v>7890</v>
      </c>
      <c r="Z773" t="s">
        <v>74</v>
      </c>
      <c r="AA773" t="s">
        <v>7891</v>
      </c>
      <c r="AB773" t="s">
        <v>74</v>
      </c>
      <c r="AC773" t="s">
        <v>74</v>
      </c>
      <c r="AD773" t="s">
        <v>74</v>
      </c>
      <c r="AE773" t="s">
        <v>74</v>
      </c>
      <c r="AF773" t="s">
        <v>74</v>
      </c>
      <c r="AG773">
        <v>9</v>
      </c>
      <c r="AH773">
        <v>5</v>
      </c>
      <c r="AI773">
        <v>5</v>
      </c>
      <c r="AJ773">
        <v>0</v>
      </c>
      <c r="AK773">
        <v>3</v>
      </c>
      <c r="AL773" t="s">
        <v>475</v>
      </c>
      <c r="AM773" t="s">
        <v>476</v>
      </c>
      <c r="AN773" t="s">
        <v>477</v>
      </c>
      <c r="AO773" t="s">
        <v>1729</v>
      </c>
      <c r="AP773" t="s">
        <v>74</v>
      </c>
      <c r="AQ773" t="s">
        <v>74</v>
      </c>
      <c r="AR773" t="s">
        <v>1730</v>
      </c>
      <c r="AS773" t="s">
        <v>1731</v>
      </c>
      <c r="AT773" t="s">
        <v>7831</v>
      </c>
      <c r="AU773">
        <v>1990</v>
      </c>
      <c r="AV773">
        <v>30</v>
      </c>
      <c r="AW773">
        <v>6</v>
      </c>
      <c r="AX773" t="s">
        <v>74</v>
      </c>
      <c r="AY773" t="s">
        <v>74</v>
      </c>
      <c r="AZ773" t="s">
        <v>74</v>
      </c>
      <c r="BA773" t="s">
        <v>74</v>
      </c>
      <c r="BB773">
        <v>999</v>
      </c>
      <c r="BC773">
        <v>1005</v>
      </c>
      <c r="BD773" t="s">
        <v>74</v>
      </c>
      <c r="BE773" t="s">
        <v>74</v>
      </c>
      <c r="BF773" t="s">
        <v>74</v>
      </c>
      <c r="BG773" t="s">
        <v>74</v>
      </c>
      <c r="BH773" t="s">
        <v>74</v>
      </c>
      <c r="BI773">
        <v>7</v>
      </c>
      <c r="BJ773" t="s">
        <v>136</v>
      </c>
      <c r="BK773" t="s">
        <v>97</v>
      </c>
      <c r="BL773" t="s">
        <v>136</v>
      </c>
      <c r="BM773" t="s">
        <v>7884</v>
      </c>
      <c r="BN773" t="s">
        <v>74</v>
      </c>
      <c r="BO773" t="s">
        <v>74</v>
      </c>
      <c r="BP773" t="s">
        <v>74</v>
      </c>
      <c r="BQ773" t="s">
        <v>74</v>
      </c>
      <c r="BR773" t="s">
        <v>100</v>
      </c>
      <c r="BS773" t="s">
        <v>7892</v>
      </c>
      <c r="BT773" t="str">
        <f>HYPERLINK("https%3A%2F%2Fwww.webofscience.com%2Fwos%2Fwoscc%2Ffull-record%2FWOS:A1990ER48100015","View Full Record in Web of Science")</f>
        <v>View Full Record in Web of Science</v>
      </c>
    </row>
    <row r="774" spans="1:72" x14ac:dyDescent="0.15">
      <c r="A774" t="s">
        <v>72</v>
      </c>
      <c r="B774" t="s">
        <v>7893</v>
      </c>
      <c r="C774" t="s">
        <v>74</v>
      </c>
      <c r="D774" t="s">
        <v>74</v>
      </c>
      <c r="E774" t="s">
        <v>74</v>
      </c>
      <c r="F774" t="s">
        <v>7893</v>
      </c>
      <c r="G774" t="s">
        <v>74</v>
      </c>
      <c r="H774" t="s">
        <v>74</v>
      </c>
      <c r="I774" t="s">
        <v>7894</v>
      </c>
      <c r="J774" t="s">
        <v>2844</v>
      </c>
      <c r="K774" t="s">
        <v>74</v>
      </c>
      <c r="L774" t="s">
        <v>74</v>
      </c>
      <c r="M774" t="s">
        <v>77</v>
      </c>
      <c r="N774" t="s">
        <v>78</v>
      </c>
      <c r="O774" t="s">
        <v>74</v>
      </c>
      <c r="P774" t="s">
        <v>74</v>
      </c>
      <c r="Q774" t="s">
        <v>74</v>
      </c>
      <c r="R774" t="s">
        <v>74</v>
      </c>
      <c r="S774" t="s">
        <v>74</v>
      </c>
      <c r="T774" t="s">
        <v>74</v>
      </c>
      <c r="U774" t="s">
        <v>74</v>
      </c>
      <c r="V774" t="s">
        <v>74</v>
      </c>
      <c r="W774" t="s">
        <v>74</v>
      </c>
      <c r="X774" t="s">
        <v>74</v>
      </c>
      <c r="Y774" t="s">
        <v>7895</v>
      </c>
      <c r="Z774" t="s">
        <v>74</v>
      </c>
      <c r="AA774" t="s">
        <v>74</v>
      </c>
      <c r="AB774" t="s">
        <v>74</v>
      </c>
      <c r="AC774" t="s">
        <v>74</v>
      </c>
      <c r="AD774" t="s">
        <v>74</v>
      </c>
      <c r="AE774" t="s">
        <v>74</v>
      </c>
      <c r="AF774" t="s">
        <v>74</v>
      </c>
      <c r="AG774">
        <v>53</v>
      </c>
      <c r="AH774">
        <v>37</v>
      </c>
      <c r="AI774">
        <v>39</v>
      </c>
      <c r="AJ774">
        <v>0</v>
      </c>
      <c r="AK774">
        <v>2</v>
      </c>
      <c r="AL774" t="s">
        <v>715</v>
      </c>
      <c r="AM774" t="s">
        <v>716</v>
      </c>
      <c r="AN774" t="s">
        <v>717</v>
      </c>
      <c r="AO774" t="s">
        <v>2850</v>
      </c>
      <c r="AP774" t="s">
        <v>74</v>
      </c>
      <c r="AQ774" t="s">
        <v>74</v>
      </c>
      <c r="AR774" t="s">
        <v>2851</v>
      </c>
      <c r="AS774" t="s">
        <v>2852</v>
      </c>
      <c r="AT774" t="s">
        <v>7761</v>
      </c>
      <c r="AU774">
        <v>1990</v>
      </c>
      <c r="AV774">
        <v>80</v>
      </c>
      <c r="AW774" t="s">
        <v>2532</v>
      </c>
      <c r="AX774" t="s">
        <v>74</v>
      </c>
      <c r="AY774" t="s">
        <v>74</v>
      </c>
      <c r="AZ774" t="s">
        <v>74</v>
      </c>
      <c r="BA774" t="s">
        <v>74</v>
      </c>
      <c r="BB774">
        <v>301</v>
      </c>
      <c r="BC774">
        <v>310</v>
      </c>
      <c r="BD774" t="s">
        <v>74</v>
      </c>
      <c r="BE774" t="s">
        <v>7896</v>
      </c>
      <c r="BF774" t="str">
        <f>HYPERLINK("http://dx.doi.org/10.1016/0031-0182(90)90139-X","http://dx.doi.org/10.1016/0031-0182(90)90139-X")</f>
        <v>http://dx.doi.org/10.1016/0031-0182(90)90139-X</v>
      </c>
      <c r="BG774" t="s">
        <v>74</v>
      </c>
      <c r="BH774" t="s">
        <v>74</v>
      </c>
      <c r="BI774">
        <v>10</v>
      </c>
      <c r="BJ774" t="s">
        <v>2854</v>
      </c>
      <c r="BK774" t="s">
        <v>97</v>
      </c>
      <c r="BL774" t="s">
        <v>2855</v>
      </c>
      <c r="BM774" t="s">
        <v>7897</v>
      </c>
      <c r="BN774" t="s">
        <v>74</v>
      </c>
      <c r="BO774" t="s">
        <v>74</v>
      </c>
      <c r="BP774" t="s">
        <v>74</v>
      </c>
      <c r="BQ774" t="s">
        <v>74</v>
      </c>
      <c r="BR774" t="s">
        <v>100</v>
      </c>
      <c r="BS774" t="s">
        <v>7898</v>
      </c>
      <c r="BT774" t="str">
        <f>HYPERLINK("https%3A%2F%2Fwww.webofscience.com%2Fwos%2Fwoscc%2Ffull-record%2FWOS:A1990EM72300009","View Full Record in Web of Science")</f>
        <v>View Full Record in Web of Science</v>
      </c>
    </row>
    <row r="775" spans="1:72" x14ac:dyDescent="0.15">
      <c r="A775" t="s">
        <v>72</v>
      </c>
      <c r="B775" t="s">
        <v>7899</v>
      </c>
      <c r="C775" t="s">
        <v>74</v>
      </c>
      <c r="D775" t="s">
        <v>74</v>
      </c>
      <c r="E775" t="s">
        <v>74</v>
      </c>
      <c r="F775" t="s">
        <v>7899</v>
      </c>
      <c r="G775" t="s">
        <v>74</v>
      </c>
      <c r="H775" t="s">
        <v>74</v>
      </c>
      <c r="I775" t="s">
        <v>7900</v>
      </c>
      <c r="J775" t="s">
        <v>1827</v>
      </c>
      <c r="K775" t="s">
        <v>74</v>
      </c>
      <c r="L775" t="s">
        <v>74</v>
      </c>
      <c r="M775" t="s">
        <v>77</v>
      </c>
      <c r="N775" t="s">
        <v>78</v>
      </c>
      <c r="O775" t="s">
        <v>74</v>
      </c>
      <c r="P775" t="s">
        <v>74</v>
      </c>
      <c r="Q775" t="s">
        <v>74</v>
      </c>
      <c r="R775" t="s">
        <v>74</v>
      </c>
      <c r="S775" t="s">
        <v>74</v>
      </c>
      <c r="T775" t="s">
        <v>74</v>
      </c>
      <c r="U775" t="s">
        <v>7901</v>
      </c>
      <c r="V775" t="s">
        <v>7902</v>
      </c>
      <c r="W775" t="s">
        <v>812</v>
      </c>
      <c r="X775" t="s">
        <v>782</v>
      </c>
      <c r="Y775" t="s">
        <v>74</v>
      </c>
      <c r="Z775" t="s">
        <v>74</v>
      </c>
      <c r="AA775" t="s">
        <v>74</v>
      </c>
      <c r="AB775" t="s">
        <v>74</v>
      </c>
      <c r="AC775" t="s">
        <v>74</v>
      </c>
      <c r="AD775" t="s">
        <v>74</v>
      </c>
      <c r="AE775" t="s">
        <v>74</v>
      </c>
      <c r="AF775" t="s">
        <v>74</v>
      </c>
      <c r="AG775">
        <v>20</v>
      </c>
      <c r="AH775">
        <v>5</v>
      </c>
      <c r="AI775">
        <v>6</v>
      </c>
      <c r="AJ775">
        <v>0</v>
      </c>
      <c r="AK775">
        <v>3</v>
      </c>
      <c r="AL775" t="s">
        <v>86</v>
      </c>
      <c r="AM775" t="s">
        <v>87</v>
      </c>
      <c r="AN775" t="s">
        <v>493</v>
      </c>
      <c r="AO775" t="s">
        <v>1832</v>
      </c>
      <c r="AP775" t="s">
        <v>74</v>
      </c>
      <c r="AQ775" t="s">
        <v>74</v>
      </c>
      <c r="AR775" t="s">
        <v>1833</v>
      </c>
      <c r="AS775" t="s">
        <v>1834</v>
      </c>
      <c r="AT775" t="s">
        <v>7831</v>
      </c>
      <c r="AU775">
        <v>1990</v>
      </c>
      <c r="AV775">
        <v>25</v>
      </c>
      <c r="AW775">
        <v>6</v>
      </c>
      <c r="AX775" t="s">
        <v>74</v>
      </c>
      <c r="AY775" t="s">
        <v>74</v>
      </c>
      <c r="AZ775" t="s">
        <v>74</v>
      </c>
      <c r="BA775" t="s">
        <v>74</v>
      </c>
      <c r="BB775">
        <v>1175</v>
      </c>
      <c r="BC775">
        <v>1182</v>
      </c>
      <c r="BD775" t="s">
        <v>74</v>
      </c>
      <c r="BE775" t="s">
        <v>7903</v>
      </c>
      <c r="BF775" t="str">
        <f>HYPERLINK("http://dx.doi.org/10.1029/RS025i006p01175","http://dx.doi.org/10.1029/RS025i006p01175")</f>
        <v>http://dx.doi.org/10.1029/RS025i006p01175</v>
      </c>
      <c r="BG775" t="s">
        <v>74</v>
      </c>
      <c r="BH775" t="s">
        <v>74</v>
      </c>
      <c r="BI775">
        <v>8</v>
      </c>
      <c r="BJ775" t="s">
        <v>1836</v>
      </c>
      <c r="BK775" t="s">
        <v>97</v>
      </c>
      <c r="BL775" t="s">
        <v>1836</v>
      </c>
      <c r="BM775" t="s">
        <v>7904</v>
      </c>
      <c r="BN775" t="s">
        <v>74</v>
      </c>
      <c r="BO775" t="s">
        <v>74</v>
      </c>
      <c r="BP775" t="s">
        <v>74</v>
      </c>
      <c r="BQ775" t="s">
        <v>74</v>
      </c>
      <c r="BR775" t="s">
        <v>100</v>
      </c>
      <c r="BS775" t="s">
        <v>7905</v>
      </c>
      <c r="BT775" t="str">
        <f>HYPERLINK("https%3A%2F%2Fwww.webofscience.com%2Fwos%2Fwoscc%2Ffull-record%2FWOS:A1990EP19400008","View Full Record in Web of Science")</f>
        <v>View Full Record in Web of Science</v>
      </c>
    </row>
    <row r="776" spans="1:72" x14ac:dyDescent="0.15">
      <c r="A776" t="s">
        <v>72</v>
      </c>
      <c r="B776" t="s">
        <v>7906</v>
      </c>
      <c r="C776" t="s">
        <v>74</v>
      </c>
      <c r="D776" t="s">
        <v>74</v>
      </c>
      <c r="E776" t="s">
        <v>74</v>
      </c>
      <c r="F776" t="s">
        <v>7906</v>
      </c>
      <c r="G776" t="s">
        <v>74</v>
      </c>
      <c r="H776" t="s">
        <v>74</v>
      </c>
      <c r="I776" t="s">
        <v>7907</v>
      </c>
      <c r="J776" t="s">
        <v>7908</v>
      </c>
      <c r="K776" t="s">
        <v>74</v>
      </c>
      <c r="L776" t="s">
        <v>74</v>
      </c>
      <c r="M776" t="s">
        <v>472</v>
      </c>
      <c r="N776" t="s">
        <v>261</v>
      </c>
      <c r="O776" t="s">
        <v>74</v>
      </c>
      <c r="P776" t="s">
        <v>74</v>
      </c>
      <c r="Q776" t="s">
        <v>74</v>
      </c>
      <c r="R776" t="s">
        <v>74</v>
      </c>
      <c r="S776" t="s">
        <v>74</v>
      </c>
      <c r="T776" t="s">
        <v>74</v>
      </c>
      <c r="U776" t="s">
        <v>7909</v>
      </c>
      <c r="V776" t="s">
        <v>74</v>
      </c>
      <c r="W776" t="s">
        <v>74</v>
      </c>
      <c r="X776" t="s">
        <v>74</v>
      </c>
      <c r="Y776" t="s">
        <v>7910</v>
      </c>
      <c r="Z776" t="s">
        <v>74</v>
      </c>
      <c r="AA776" t="s">
        <v>74</v>
      </c>
      <c r="AB776" t="s">
        <v>74</v>
      </c>
      <c r="AC776" t="s">
        <v>74</v>
      </c>
      <c r="AD776" t="s">
        <v>74</v>
      </c>
      <c r="AE776" t="s">
        <v>74</v>
      </c>
      <c r="AF776" t="s">
        <v>74</v>
      </c>
      <c r="AG776">
        <v>103</v>
      </c>
      <c r="AH776">
        <v>23</v>
      </c>
      <c r="AI776">
        <v>25</v>
      </c>
      <c r="AJ776">
        <v>0</v>
      </c>
      <c r="AK776">
        <v>1</v>
      </c>
      <c r="AL776" t="s">
        <v>475</v>
      </c>
      <c r="AM776" t="s">
        <v>476</v>
      </c>
      <c r="AN776" t="s">
        <v>477</v>
      </c>
      <c r="AO776" t="s">
        <v>7911</v>
      </c>
      <c r="AP776" t="s">
        <v>74</v>
      </c>
      <c r="AQ776" t="s">
        <v>74</v>
      </c>
      <c r="AR776" t="s">
        <v>7912</v>
      </c>
      <c r="AS776" t="s">
        <v>7913</v>
      </c>
      <c r="AT776" t="s">
        <v>7761</v>
      </c>
      <c r="AU776">
        <v>1990</v>
      </c>
      <c r="AV776">
        <v>59</v>
      </c>
      <c r="AW776">
        <v>11</v>
      </c>
      <c r="AX776" t="s">
        <v>74</v>
      </c>
      <c r="AY776" t="s">
        <v>74</v>
      </c>
      <c r="AZ776" t="s">
        <v>74</v>
      </c>
      <c r="BA776" t="s">
        <v>74</v>
      </c>
      <c r="BB776">
        <v>1729</v>
      </c>
      <c r="BC776">
        <v>1756</v>
      </c>
      <c r="BD776" t="s">
        <v>74</v>
      </c>
      <c r="BE776" t="s">
        <v>74</v>
      </c>
      <c r="BF776" t="s">
        <v>74</v>
      </c>
      <c r="BG776" t="s">
        <v>74</v>
      </c>
      <c r="BH776" t="s">
        <v>74</v>
      </c>
      <c r="BI776">
        <v>28</v>
      </c>
      <c r="BJ776" t="s">
        <v>2432</v>
      </c>
      <c r="BK776" t="s">
        <v>97</v>
      </c>
      <c r="BL776" t="s">
        <v>203</v>
      </c>
      <c r="BM776" t="s">
        <v>7914</v>
      </c>
      <c r="BN776" t="s">
        <v>74</v>
      </c>
      <c r="BO776" t="s">
        <v>74</v>
      </c>
      <c r="BP776" t="s">
        <v>74</v>
      </c>
      <c r="BQ776" t="s">
        <v>74</v>
      </c>
      <c r="BR776" t="s">
        <v>100</v>
      </c>
      <c r="BS776" t="s">
        <v>7915</v>
      </c>
      <c r="BT776" t="str">
        <f>HYPERLINK("https%3A%2F%2Fwww.webofscience.com%2Fwos%2Fwoscc%2Ffull-record%2FWOS:A1990EN05200001","View Full Record in Web of Science")</f>
        <v>View Full Record in Web of Science</v>
      </c>
    </row>
    <row r="777" spans="1:72" x14ac:dyDescent="0.15">
      <c r="A777" t="s">
        <v>72</v>
      </c>
      <c r="B777" t="s">
        <v>7916</v>
      </c>
      <c r="C777" t="s">
        <v>74</v>
      </c>
      <c r="D777" t="s">
        <v>74</v>
      </c>
      <c r="E777" t="s">
        <v>74</v>
      </c>
      <c r="F777" t="s">
        <v>7916</v>
      </c>
      <c r="G777" t="s">
        <v>74</v>
      </c>
      <c r="H777" t="s">
        <v>74</v>
      </c>
      <c r="I777" t="s">
        <v>7917</v>
      </c>
      <c r="J777" t="s">
        <v>7918</v>
      </c>
      <c r="K777" t="s">
        <v>74</v>
      </c>
      <c r="L777" t="s">
        <v>74</v>
      </c>
      <c r="M777" t="s">
        <v>77</v>
      </c>
      <c r="N777" t="s">
        <v>78</v>
      </c>
      <c r="O777" t="s">
        <v>74</v>
      </c>
      <c r="P777" t="s">
        <v>74</v>
      </c>
      <c r="Q777" t="s">
        <v>74</v>
      </c>
      <c r="R777" t="s">
        <v>74</v>
      </c>
      <c r="S777" t="s">
        <v>74</v>
      </c>
      <c r="T777" t="s">
        <v>74</v>
      </c>
      <c r="U777" t="s">
        <v>74</v>
      </c>
      <c r="V777" t="s">
        <v>74</v>
      </c>
      <c r="W777" t="s">
        <v>74</v>
      </c>
      <c r="X777" t="s">
        <v>74</v>
      </c>
      <c r="Y777" t="s">
        <v>7919</v>
      </c>
      <c r="Z777" t="s">
        <v>74</v>
      </c>
      <c r="AA777" t="s">
        <v>74</v>
      </c>
      <c r="AB777" t="s">
        <v>74</v>
      </c>
      <c r="AC777" t="s">
        <v>74</v>
      </c>
      <c r="AD777" t="s">
        <v>74</v>
      </c>
      <c r="AE777" t="s">
        <v>74</v>
      </c>
      <c r="AF777" t="s">
        <v>74</v>
      </c>
      <c r="AG777">
        <v>23</v>
      </c>
      <c r="AH777">
        <v>30</v>
      </c>
      <c r="AI777">
        <v>31</v>
      </c>
      <c r="AJ777">
        <v>0</v>
      </c>
      <c r="AK777">
        <v>5</v>
      </c>
      <c r="AL777" t="s">
        <v>715</v>
      </c>
      <c r="AM777" t="s">
        <v>716</v>
      </c>
      <c r="AN777" t="s">
        <v>717</v>
      </c>
      <c r="AO777" t="s">
        <v>7920</v>
      </c>
      <c r="AP777" t="s">
        <v>74</v>
      </c>
      <c r="AQ777" t="s">
        <v>74</v>
      </c>
      <c r="AR777" t="s">
        <v>7921</v>
      </c>
      <c r="AS777" t="s">
        <v>7922</v>
      </c>
      <c r="AT777" t="s">
        <v>7923</v>
      </c>
      <c r="AU777">
        <v>1990</v>
      </c>
      <c r="AV777">
        <v>65</v>
      </c>
      <c r="AW777" t="s">
        <v>721</v>
      </c>
      <c r="AX777" t="s">
        <v>74</v>
      </c>
      <c r="AY777" t="s">
        <v>74</v>
      </c>
      <c r="AZ777" t="s">
        <v>74</v>
      </c>
      <c r="BA777" t="s">
        <v>74</v>
      </c>
      <c r="BB777">
        <v>9</v>
      </c>
      <c r="BC777">
        <v>15</v>
      </c>
      <c r="BD777" t="s">
        <v>74</v>
      </c>
      <c r="BE777" t="s">
        <v>7924</v>
      </c>
      <c r="BF777" t="str">
        <f>HYPERLINK("http://dx.doi.org/10.1016/0034-6667(90)90051-J","http://dx.doi.org/10.1016/0034-6667(90)90051-J")</f>
        <v>http://dx.doi.org/10.1016/0034-6667(90)90051-J</v>
      </c>
      <c r="BG777" t="s">
        <v>74</v>
      </c>
      <c r="BH777" t="s">
        <v>74</v>
      </c>
      <c r="BI777">
        <v>7</v>
      </c>
      <c r="BJ777" t="s">
        <v>7925</v>
      </c>
      <c r="BK777" t="s">
        <v>97</v>
      </c>
      <c r="BL777" t="s">
        <v>7925</v>
      </c>
      <c r="BM777" t="s">
        <v>7926</v>
      </c>
      <c r="BN777" t="s">
        <v>74</v>
      </c>
      <c r="BO777" t="s">
        <v>74</v>
      </c>
      <c r="BP777" t="s">
        <v>74</v>
      </c>
      <c r="BQ777" t="s">
        <v>74</v>
      </c>
      <c r="BR777" t="s">
        <v>100</v>
      </c>
      <c r="BS777" t="s">
        <v>7927</v>
      </c>
      <c r="BT777" t="str">
        <f>HYPERLINK("https%3A%2F%2Fwww.webofscience.com%2Fwos%2Fwoscc%2Ffull-record%2FWOS:A1990EK94300002","View Full Record in Web of Science")</f>
        <v>View Full Record in Web of Science</v>
      </c>
    </row>
    <row r="778" spans="1:72" x14ac:dyDescent="0.15">
      <c r="A778" t="s">
        <v>72</v>
      </c>
      <c r="B778" t="s">
        <v>7928</v>
      </c>
      <c r="C778" t="s">
        <v>74</v>
      </c>
      <c r="D778" t="s">
        <v>74</v>
      </c>
      <c r="E778" t="s">
        <v>74</v>
      </c>
      <c r="F778" t="s">
        <v>7928</v>
      </c>
      <c r="G778" t="s">
        <v>74</v>
      </c>
      <c r="H778" t="s">
        <v>74</v>
      </c>
      <c r="I778" t="s">
        <v>7929</v>
      </c>
      <c r="J778" t="s">
        <v>7918</v>
      </c>
      <c r="K778" t="s">
        <v>74</v>
      </c>
      <c r="L778" t="s">
        <v>74</v>
      </c>
      <c r="M778" t="s">
        <v>77</v>
      </c>
      <c r="N778" t="s">
        <v>78</v>
      </c>
      <c r="O778" t="s">
        <v>74</v>
      </c>
      <c r="P778" t="s">
        <v>74</v>
      </c>
      <c r="Q778" t="s">
        <v>74</v>
      </c>
      <c r="R778" t="s">
        <v>74</v>
      </c>
      <c r="S778" t="s">
        <v>74</v>
      </c>
      <c r="T778" t="s">
        <v>74</v>
      </c>
      <c r="U778" t="s">
        <v>74</v>
      </c>
      <c r="V778" t="s">
        <v>74</v>
      </c>
      <c r="W778" t="s">
        <v>7930</v>
      </c>
      <c r="X778" t="s">
        <v>74</v>
      </c>
      <c r="Y778" t="s">
        <v>7931</v>
      </c>
      <c r="Z778" t="s">
        <v>74</v>
      </c>
      <c r="AA778" t="s">
        <v>74</v>
      </c>
      <c r="AB778" t="s">
        <v>74</v>
      </c>
      <c r="AC778" t="s">
        <v>74</v>
      </c>
      <c r="AD778" t="s">
        <v>74</v>
      </c>
      <c r="AE778" t="s">
        <v>74</v>
      </c>
      <c r="AF778" t="s">
        <v>74</v>
      </c>
      <c r="AG778">
        <v>55</v>
      </c>
      <c r="AH778">
        <v>66</v>
      </c>
      <c r="AI778">
        <v>68</v>
      </c>
      <c r="AJ778">
        <v>0</v>
      </c>
      <c r="AK778">
        <v>2</v>
      </c>
      <c r="AL778" t="s">
        <v>715</v>
      </c>
      <c r="AM778" t="s">
        <v>716</v>
      </c>
      <c r="AN778" t="s">
        <v>717</v>
      </c>
      <c r="AO778" t="s">
        <v>7920</v>
      </c>
      <c r="AP778" t="s">
        <v>74</v>
      </c>
      <c r="AQ778" t="s">
        <v>74</v>
      </c>
      <c r="AR778" t="s">
        <v>7921</v>
      </c>
      <c r="AS778" t="s">
        <v>7922</v>
      </c>
      <c r="AT778" t="s">
        <v>7923</v>
      </c>
      <c r="AU778">
        <v>1990</v>
      </c>
      <c r="AV778">
        <v>65</v>
      </c>
      <c r="AW778" t="s">
        <v>721</v>
      </c>
      <c r="AX778" t="s">
        <v>74</v>
      </c>
      <c r="AY778" t="s">
        <v>74</v>
      </c>
      <c r="AZ778" t="s">
        <v>74</v>
      </c>
      <c r="BA778" t="s">
        <v>74</v>
      </c>
      <c r="BB778">
        <v>131</v>
      </c>
      <c r="BC778">
        <v>144</v>
      </c>
      <c r="BD778" t="s">
        <v>74</v>
      </c>
      <c r="BE778" t="s">
        <v>7932</v>
      </c>
      <c r="BF778" t="str">
        <f>HYPERLINK("http://dx.doi.org/10.1016/0034-6667(90)90064-P","http://dx.doi.org/10.1016/0034-6667(90)90064-P")</f>
        <v>http://dx.doi.org/10.1016/0034-6667(90)90064-P</v>
      </c>
      <c r="BG778" t="s">
        <v>74</v>
      </c>
      <c r="BH778" t="s">
        <v>74</v>
      </c>
      <c r="BI778">
        <v>14</v>
      </c>
      <c r="BJ778" t="s">
        <v>7925</v>
      </c>
      <c r="BK778" t="s">
        <v>97</v>
      </c>
      <c r="BL778" t="s">
        <v>7925</v>
      </c>
      <c r="BM778" t="s">
        <v>7926</v>
      </c>
      <c r="BN778" t="s">
        <v>74</v>
      </c>
      <c r="BO778" t="s">
        <v>74</v>
      </c>
      <c r="BP778" t="s">
        <v>74</v>
      </c>
      <c r="BQ778" t="s">
        <v>74</v>
      </c>
      <c r="BR778" t="s">
        <v>100</v>
      </c>
      <c r="BS778" t="s">
        <v>7933</v>
      </c>
      <c r="BT778" t="str">
        <f>HYPERLINK("https%3A%2F%2Fwww.webofscience.com%2Fwos%2Fwoscc%2Ffull-record%2FWOS:A1990EK94300015","View Full Record in Web of Science")</f>
        <v>View Full Record in Web of Science</v>
      </c>
    </row>
    <row r="779" spans="1:72" x14ac:dyDescent="0.15">
      <c r="A779" t="s">
        <v>72</v>
      </c>
      <c r="B779" t="s">
        <v>7934</v>
      </c>
      <c r="C779" t="s">
        <v>74</v>
      </c>
      <c r="D779" t="s">
        <v>74</v>
      </c>
      <c r="E779" t="s">
        <v>74</v>
      </c>
      <c r="F779" t="s">
        <v>7934</v>
      </c>
      <c r="G779" t="s">
        <v>74</v>
      </c>
      <c r="H779" t="s">
        <v>74</v>
      </c>
      <c r="I779" t="s">
        <v>7935</v>
      </c>
      <c r="J779" t="s">
        <v>176</v>
      </c>
      <c r="K779" t="s">
        <v>74</v>
      </c>
      <c r="L779" t="s">
        <v>74</v>
      </c>
      <c r="M779" t="s">
        <v>77</v>
      </c>
      <c r="N779" t="s">
        <v>177</v>
      </c>
      <c r="O779" t="s">
        <v>74</v>
      </c>
      <c r="P779" t="s">
        <v>74</v>
      </c>
      <c r="Q779" t="s">
        <v>74</v>
      </c>
      <c r="R779" t="s">
        <v>74</v>
      </c>
      <c r="S779" t="s">
        <v>74</v>
      </c>
      <c r="T779" t="s">
        <v>74</v>
      </c>
      <c r="U779" t="s">
        <v>74</v>
      </c>
      <c r="V779" t="s">
        <v>74</v>
      </c>
      <c r="W779" t="s">
        <v>74</v>
      </c>
      <c r="X779" t="s">
        <v>74</v>
      </c>
      <c r="Y779" t="s">
        <v>74</v>
      </c>
      <c r="Z779" t="s">
        <v>74</v>
      </c>
      <c r="AA779" t="s">
        <v>74</v>
      </c>
      <c r="AB779" t="s">
        <v>74</v>
      </c>
      <c r="AC779" t="s">
        <v>74</v>
      </c>
      <c r="AD779" t="s">
        <v>74</v>
      </c>
      <c r="AE779" t="s">
        <v>74</v>
      </c>
      <c r="AF779" t="s">
        <v>74</v>
      </c>
      <c r="AG779">
        <v>0</v>
      </c>
      <c r="AH779">
        <v>0</v>
      </c>
      <c r="AI779">
        <v>0</v>
      </c>
      <c r="AJ779">
        <v>0</v>
      </c>
      <c r="AK779">
        <v>0</v>
      </c>
      <c r="AL779" t="s">
        <v>178</v>
      </c>
      <c r="AM779" t="s">
        <v>179</v>
      </c>
      <c r="AN779" t="s">
        <v>180</v>
      </c>
      <c r="AO779" t="s">
        <v>181</v>
      </c>
      <c r="AP779" t="s">
        <v>74</v>
      </c>
      <c r="AQ779" t="s">
        <v>74</v>
      </c>
      <c r="AR779" t="s">
        <v>182</v>
      </c>
      <c r="AS779" t="s">
        <v>183</v>
      </c>
      <c r="AT779" t="s">
        <v>7936</v>
      </c>
      <c r="AU779">
        <v>1990</v>
      </c>
      <c r="AV779">
        <v>128</v>
      </c>
      <c r="AW779">
        <v>1740</v>
      </c>
      <c r="AX779" t="s">
        <v>74</v>
      </c>
      <c r="AY779" t="s">
        <v>74</v>
      </c>
      <c r="AZ779" t="s">
        <v>74</v>
      </c>
      <c r="BA779" t="s">
        <v>74</v>
      </c>
      <c r="BB779">
        <v>25</v>
      </c>
      <c r="BC779">
        <v>25</v>
      </c>
      <c r="BD779" t="s">
        <v>74</v>
      </c>
      <c r="BE779" t="s">
        <v>74</v>
      </c>
      <c r="BF779" t="s">
        <v>74</v>
      </c>
      <c r="BG779" t="s">
        <v>74</v>
      </c>
      <c r="BH779" t="s">
        <v>74</v>
      </c>
      <c r="BI779">
        <v>1</v>
      </c>
      <c r="BJ779" t="s">
        <v>117</v>
      </c>
      <c r="BK779" t="s">
        <v>97</v>
      </c>
      <c r="BL779" t="s">
        <v>118</v>
      </c>
      <c r="BM779" t="s">
        <v>7937</v>
      </c>
      <c r="BN779" t="s">
        <v>74</v>
      </c>
      <c r="BO779" t="s">
        <v>74</v>
      </c>
      <c r="BP779" t="s">
        <v>74</v>
      </c>
      <c r="BQ779" t="s">
        <v>74</v>
      </c>
      <c r="BR779" t="s">
        <v>100</v>
      </c>
      <c r="BS779" t="s">
        <v>7938</v>
      </c>
      <c r="BT779" t="str">
        <f>HYPERLINK("https%3A%2F%2Fwww.webofscience.com%2Fwos%2Fwoscc%2Ffull-record%2FWOS:A1990EF49000024","View Full Record in Web of Science")</f>
        <v>View Full Record in Web of Science</v>
      </c>
    </row>
    <row r="780" spans="1:72" x14ac:dyDescent="0.15">
      <c r="A780" t="s">
        <v>72</v>
      </c>
      <c r="B780" t="s">
        <v>7939</v>
      </c>
      <c r="C780" t="s">
        <v>74</v>
      </c>
      <c r="D780" t="s">
        <v>74</v>
      </c>
      <c r="E780" t="s">
        <v>74</v>
      </c>
      <c r="F780" t="s">
        <v>7939</v>
      </c>
      <c r="G780" t="s">
        <v>74</v>
      </c>
      <c r="H780" t="s">
        <v>74</v>
      </c>
      <c r="I780" t="s">
        <v>7940</v>
      </c>
      <c r="J780" t="s">
        <v>7941</v>
      </c>
      <c r="K780" t="s">
        <v>74</v>
      </c>
      <c r="L780" t="s">
        <v>74</v>
      </c>
      <c r="M780" t="s">
        <v>77</v>
      </c>
      <c r="N780" t="s">
        <v>78</v>
      </c>
      <c r="O780" t="s">
        <v>74</v>
      </c>
      <c r="P780" t="s">
        <v>74</v>
      </c>
      <c r="Q780" t="s">
        <v>74</v>
      </c>
      <c r="R780" t="s">
        <v>74</v>
      </c>
      <c r="S780" t="s">
        <v>74</v>
      </c>
      <c r="T780" t="s">
        <v>74</v>
      </c>
      <c r="U780" t="s">
        <v>74</v>
      </c>
      <c r="V780" t="s">
        <v>74</v>
      </c>
      <c r="W780" t="s">
        <v>7942</v>
      </c>
      <c r="X780" t="s">
        <v>7943</v>
      </c>
      <c r="Y780" t="s">
        <v>7944</v>
      </c>
      <c r="Z780" t="s">
        <v>74</v>
      </c>
      <c r="AA780" t="s">
        <v>74</v>
      </c>
      <c r="AB780" t="s">
        <v>74</v>
      </c>
      <c r="AC780" t="s">
        <v>74</v>
      </c>
      <c r="AD780" t="s">
        <v>74</v>
      </c>
      <c r="AE780" t="s">
        <v>74</v>
      </c>
      <c r="AF780" t="s">
        <v>74</v>
      </c>
      <c r="AG780">
        <v>19</v>
      </c>
      <c r="AH780">
        <v>9</v>
      </c>
      <c r="AI780">
        <v>9</v>
      </c>
      <c r="AJ780">
        <v>0</v>
      </c>
      <c r="AK780">
        <v>2</v>
      </c>
      <c r="AL780" t="s">
        <v>6788</v>
      </c>
      <c r="AM780" t="s">
        <v>5349</v>
      </c>
      <c r="AN780" t="s">
        <v>6789</v>
      </c>
      <c r="AO780" t="s">
        <v>7945</v>
      </c>
      <c r="AP780" t="s">
        <v>7946</v>
      </c>
      <c r="AQ780" t="s">
        <v>74</v>
      </c>
      <c r="AR780" t="s">
        <v>7947</v>
      </c>
      <c r="AS780" t="s">
        <v>7948</v>
      </c>
      <c r="AT780" t="s">
        <v>7949</v>
      </c>
      <c r="AU780">
        <v>1990</v>
      </c>
      <c r="AV780">
        <v>26</v>
      </c>
      <c r="AW780">
        <v>2</v>
      </c>
      <c r="AX780" t="s">
        <v>74</v>
      </c>
      <c r="AY780" t="s">
        <v>74</v>
      </c>
      <c r="AZ780" t="s">
        <v>74</v>
      </c>
      <c r="BA780" t="s">
        <v>74</v>
      </c>
      <c r="BB780">
        <v>117</v>
      </c>
      <c r="BC780">
        <v>121</v>
      </c>
      <c r="BD780" t="s">
        <v>74</v>
      </c>
      <c r="BE780" t="s">
        <v>7950</v>
      </c>
      <c r="BF780" t="str">
        <f>HYPERLINK("http://dx.doi.org/10.1016/S0932-4739(11)80105-7","http://dx.doi.org/10.1016/S0932-4739(11)80105-7")</f>
        <v>http://dx.doi.org/10.1016/S0932-4739(11)80105-7</v>
      </c>
      <c r="BG780" t="s">
        <v>74</v>
      </c>
      <c r="BH780" t="s">
        <v>74</v>
      </c>
      <c r="BI780">
        <v>5</v>
      </c>
      <c r="BJ780" t="s">
        <v>359</v>
      </c>
      <c r="BK780" t="s">
        <v>97</v>
      </c>
      <c r="BL780" t="s">
        <v>359</v>
      </c>
      <c r="BM780" t="s">
        <v>7951</v>
      </c>
      <c r="BN780">
        <v>23196185</v>
      </c>
      <c r="BO780" t="s">
        <v>74</v>
      </c>
      <c r="BP780" t="s">
        <v>74</v>
      </c>
      <c r="BQ780" t="s">
        <v>74</v>
      </c>
      <c r="BR780" t="s">
        <v>100</v>
      </c>
      <c r="BS780" t="s">
        <v>7952</v>
      </c>
      <c r="BT780" t="str">
        <f>HYPERLINK("https%3A%2F%2Fwww.webofscience.com%2Fwos%2Fwoscc%2Ffull-record%2FWOS:A1990ED89500003","View Full Record in Web of Science")</f>
        <v>View Full Record in Web of Science</v>
      </c>
    </row>
    <row r="781" spans="1:72" x14ac:dyDescent="0.15">
      <c r="A781" t="s">
        <v>72</v>
      </c>
      <c r="B781" t="s">
        <v>7953</v>
      </c>
      <c r="C781" t="s">
        <v>74</v>
      </c>
      <c r="D781" t="s">
        <v>74</v>
      </c>
      <c r="E781" t="s">
        <v>74</v>
      </c>
      <c r="F781" t="s">
        <v>7953</v>
      </c>
      <c r="G781" t="s">
        <v>74</v>
      </c>
      <c r="H781" t="s">
        <v>74</v>
      </c>
      <c r="I781" t="s">
        <v>7954</v>
      </c>
      <c r="J781" t="s">
        <v>1477</v>
      </c>
      <c r="K781" t="s">
        <v>74</v>
      </c>
      <c r="L781" t="s">
        <v>74</v>
      </c>
      <c r="M781" t="s">
        <v>77</v>
      </c>
      <c r="N781" t="s">
        <v>177</v>
      </c>
      <c r="O781" t="s">
        <v>74</v>
      </c>
      <c r="P781" t="s">
        <v>74</v>
      </c>
      <c r="Q781" t="s">
        <v>74</v>
      </c>
      <c r="R781" t="s">
        <v>74</v>
      </c>
      <c r="S781" t="s">
        <v>74</v>
      </c>
      <c r="T781" t="s">
        <v>74</v>
      </c>
      <c r="U781" t="s">
        <v>74</v>
      </c>
      <c r="V781" t="s">
        <v>74</v>
      </c>
      <c r="W781" t="s">
        <v>74</v>
      </c>
      <c r="X781" t="s">
        <v>74</v>
      </c>
      <c r="Y781" t="s">
        <v>74</v>
      </c>
      <c r="Z781" t="s">
        <v>74</v>
      </c>
      <c r="AA781" t="s">
        <v>74</v>
      </c>
      <c r="AB781" t="s">
        <v>74</v>
      </c>
      <c r="AC781" t="s">
        <v>74</v>
      </c>
      <c r="AD781" t="s">
        <v>74</v>
      </c>
      <c r="AE781" t="s">
        <v>74</v>
      </c>
      <c r="AF781" t="s">
        <v>74</v>
      </c>
      <c r="AG781">
        <v>1</v>
      </c>
      <c r="AH781">
        <v>4</v>
      </c>
      <c r="AI781">
        <v>4</v>
      </c>
      <c r="AJ781">
        <v>0</v>
      </c>
      <c r="AK781">
        <v>1</v>
      </c>
      <c r="AL781" t="s">
        <v>1481</v>
      </c>
      <c r="AM781" t="s">
        <v>87</v>
      </c>
      <c r="AN781" t="s">
        <v>1482</v>
      </c>
      <c r="AO781" t="s">
        <v>1483</v>
      </c>
      <c r="AP781" t="s">
        <v>74</v>
      </c>
      <c r="AQ781" t="s">
        <v>74</v>
      </c>
      <c r="AR781" t="s">
        <v>1477</v>
      </c>
      <c r="AS781" t="s">
        <v>1484</v>
      </c>
      <c r="AT781" t="s">
        <v>7949</v>
      </c>
      <c r="AU781">
        <v>1990</v>
      </c>
      <c r="AV781">
        <v>250</v>
      </c>
      <c r="AW781">
        <v>4979</v>
      </c>
      <c r="AX781" t="s">
        <v>74</v>
      </c>
      <c r="AY781" t="s">
        <v>74</v>
      </c>
      <c r="AZ781" t="s">
        <v>74</v>
      </c>
      <c r="BA781" t="s">
        <v>74</v>
      </c>
      <c r="BB781">
        <v>370</v>
      </c>
      <c r="BC781">
        <v>370</v>
      </c>
      <c r="BD781" t="s">
        <v>74</v>
      </c>
      <c r="BE781" t="s">
        <v>7955</v>
      </c>
      <c r="BF781" t="str">
        <f>HYPERLINK("http://dx.doi.org/10.1126/science.250.4979.370","http://dx.doi.org/10.1126/science.250.4979.370")</f>
        <v>http://dx.doi.org/10.1126/science.250.4979.370</v>
      </c>
      <c r="BG781" t="s">
        <v>74</v>
      </c>
      <c r="BH781" t="s">
        <v>74</v>
      </c>
      <c r="BI781">
        <v>1</v>
      </c>
      <c r="BJ781" t="s">
        <v>117</v>
      </c>
      <c r="BK781" t="s">
        <v>97</v>
      </c>
      <c r="BL781" t="s">
        <v>118</v>
      </c>
      <c r="BM781" t="s">
        <v>7956</v>
      </c>
      <c r="BN781">
        <v>17793009</v>
      </c>
      <c r="BO781" t="s">
        <v>74</v>
      </c>
      <c r="BP781" t="s">
        <v>74</v>
      </c>
      <c r="BQ781" t="s">
        <v>74</v>
      </c>
      <c r="BR781" t="s">
        <v>100</v>
      </c>
      <c r="BS781" t="s">
        <v>7957</v>
      </c>
      <c r="BT781" t="str">
        <f>HYPERLINK("https%3A%2F%2Fwww.webofscience.com%2Fwos%2Fwoscc%2Ffull-record%2FWOS:A1990ED61600015","View Full Record in Web of Science")</f>
        <v>View Full Record in Web of Science</v>
      </c>
    </row>
    <row r="782" spans="1:72" x14ac:dyDescent="0.15">
      <c r="A782" t="s">
        <v>72</v>
      </c>
      <c r="B782" t="s">
        <v>7958</v>
      </c>
      <c r="C782" t="s">
        <v>74</v>
      </c>
      <c r="D782" t="s">
        <v>74</v>
      </c>
      <c r="E782" t="s">
        <v>74</v>
      </c>
      <c r="F782" t="s">
        <v>7958</v>
      </c>
      <c r="G782" t="s">
        <v>74</v>
      </c>
      <c r="H782" t="s">
        <v>74</v>
      </c>
      <c r="I782" t="s">
        <v>7959</v>
      </c>
      <c r="J782" t="s">
        <v>1425</v>
      </c>
      <c r="K782" t="s">
        <v>74</v>
      </c>
      <c r="L782" t="s">
        <v>74</v>
      </c>
      <c r="M782" t="s">
        <v>77</v>
      </c>
      <c r="N782" t="s">
        <v>78</v>
      </c>
      <c r="O782" t="s">
        <v>74</v>
      </c>
      <c r="P782" t="s">
        <v>74</v>
      </c>
      <c r="Q782" t="s">
        <v>74</v>
      </c>
      <c r="R782" t="s">
        <v>74</v>
      </c>
      <c r="S782" t="s">
        <v>74</v>
      </c>
      <c r="T782" t="s">
        <v>74</v>
      </c>
      <c r="U782" t="s">
        <v>74</v>
      </c>
      <c r="V782" t="s">
        <v>74</v>
      </c>
      <c r="W782" t="s">
        <v>7960</v>
      </c>
      <c r="X782" t="s">
        <v>7961</v>
      </c>
      <c r="Y782" t="s">
        <v>74</v>
      </c>
      <c r="Z782" t="s">
        <v>74</v>
      </c>
      <c r="AA782" t="s">
        <v>7962</v>
      </c>
      <c r="AB782" t="s">
        <v>7963</v>
      </c>
      <c r="AC782" t="s">
        <v>74</v>
      </c>
      <c r="AD782" t="s">
        <v>74</v>
      </c>
      <c r="AE782" t="s">
        <v>74</v>
      </c>
      <c r="AF782" t="s">
        <v>74</v>
      </c>
      <c r="AG782">
        <v>72</v>
      </c>
      <c r="AH782">
        <v>42</v>
      </c>
      <c r="AI782">
        <v>43</v>
      </c>
      <c r="AJ782">
        <v>0</v>
      </c>
      <c r="AK782">
        <v>2</v>
      </c>
      <c r="AL782" t="s">
        <v>86</v>
      </c>
      <c r="AM782" t="s">
        <v>87</v>
      </c>
      <c r="AN782" t="s">
        <v>493</v>
      </c>
      <c r="AO782" t="s">
        <v>1431</v>
      </c>
      <c r="AP782" t="s">
        <v>74</v>
      </c>
      <c r="AQ782" t="s">
        <v>74</v>
      </c>
      <c r="AR782" t="s">
        <v>1432</v>
      </c>
      <c r="AS782" t="s">
        <v>74</v>
      </c>
      <c r="AT782" t="s">
        <v>7964</v>
      </c>
      <c r="AU782">
        <v>1990</v>
      </c>
      <c r="AV782">
        <v>95</v>
      </c>
      <c r="AW782" t="s">
        <v>7965</v>
      </c>
      <c r="AX782" t="s">
        <v>74</v>
      </c>
      <c r="AY782" t="s">
        <v>74</v>
      </c>
      <c r="AZ782" t="s">
        <v>74</v>
      </c>
      <c r="BA782" t="s">
        <v>74</v>
      </c>
      <c r="BB782">
        <v>17325</v>
      </c>
      <c r="BC782">
        <v>17337</v>
      </c>
      <c r="BD782" t="s">
        <v>74</v>
      </c>
      <c r="BE782" t="s">
        <v>7966</v>
      </c>
      <c r="BF782" t="str">
        <f>HYPERLINK("http://dx.doi.org/10.1029/JB095iB11p17325","http://dx.doi.org/10.1029/JB095iB11p17325")</f>
        <v>http://dx.doi.org/10.1029/JB095iB11p17325</v>
      </c>
      <c r="BG782" t="s">
        <v>74</v>
      </c>
      <c r="BH782" t="s">
        <v>74</v>
      </c>
      <c r="BI782">
        <v>13</v>
      </c>
      <c r="BJ782" t="s">
        <v>380</v>
      </c>
      <c r="BK782" t="s">
        <v>97</v>
      </c>
      <c r="BL782" t="s">
        <v>381</v>
      </c>
      <c r="BM782" t="s">
        <v>7967</v>
      </c>
      <c r="BN782" t="s">
        <v>74</v>
      </c>
      <c r="BO782" t="s">
        <v>74</v>
      </c>
      <c r="BP782" t="s">
        <v>74</v>
      </c>
      <c r="BQ782" t="s">
        <v>74</v>
      </c>
      <c r="BR782" t="s">
        <v>100</v>
      </c>
      <c r="BS782" t="s">
        <v>7968</v>
      </c>
      <c r="BT782" t="str">
        <f>HYPERLINK("https%3A%2F%2Fwww.webofscience.com%2Fwos%2Fwoscc%2Ffull-record%2FWOS:A1990ED51100004","View Full Record in Web of Science")</f>
        <v>View Full Record in Web of Science</v>
      </c>
    </row>
    <row r="783" spans="1:72" x14ac:dyDescent="0.15">
      <c r="A783" t="s">
        <v>72</v>
      </c>
      <c r="B783" t="s">
        <v>7969</v>
      </c>
      <c r="C783" t="s">
        <v>74</v>
      </c>
      <c r="D783" t="s">
        <v>74</v>
      </c>
      <c r="E783" t="s">
        <v>74</v>
      </c>
      <c r="F783" t="s">
        <v>7969</v>
      </c>
      <c r="G783" t="s">
        <v>74</v>
      </c>
      <c r="H783" t="s">
        <v>74</v>
      </c>
      <c r="I783" t="s">
        <v>7970</v>
      </c>
      <c r="J783" t="s">
        <v>7971</v>
      </c>
      <c r="K783" t="s">
        <v>74</v>
      </c>
      <c r="L783" t="s">
        <v>74</v>
      </c>
      <c r="M783" t="s">
        <v>77</v>
      </c>
      <c r="N783" t="s">
        <v>78</v>
      </c>
      <c r="O783" t="s">
        <v>74</v>
      </c>
      <c r="P783" t="s">
        <v>74</v>
      </c>
      <c r="Q783" t="s">
        <v>74</v>
      </c>
      <c r="R783" t="s">
        <v>74</v>
      </c>
      <c r="S783" t="s">
        <v>74</v>
      </c>
      <c r="T783" t="s">
        <v>74</v>
      </c>
      <c r="U783" t="s">
        <v>74</v>
      </c>
      <c r="V783" t="s">
        <v>74</v>
      </c>
      <c r="W783" t="s">
        <v>74</v>
      </c>
      <c r="X783" t="s">
        <v>74</v>
      </c>
      <c r="Y783" t="s">
        <v>7972</v>
      </c>
      <c r="Z783" t="s">
        <v>74</v>
      </c>
      <c r="AA783" t="s">
        <v>74</v>
      </c>
      <c r="AB783" t="s">
        <v>7973</v>
      </c>
      <c r="AC783" t="s">
        <v>74</v>
      </c>
      <c r="AD783" t="s">
        <v>74</v>
      </c>
      <c r="AE783" t="s">
        <v>74</v>
      </c>
      <c r="AF783" t="s">
        <v>74</v>
      </c>
      <c r="AG783">
        <v>62</v>
      </c>
      <c r="AH783">
        <v>3</v>
      </c>
      <c r="AI783">
        <v>3</v>
      </c>
      <c r="AJ783">
        <v>0</v>
      </c>
      <c r="AK783">
        <v>3</v>
      </c>
      <c r="AL783" t="s">
        <v>4086</v>
      </c>
      <c r="AM783" t="s">
        <v>249</v>
      </c>
      <c r="AN783" t="s">
        <v>2972</v>
      </c>
      <c r="AO783" t="s">
        <v>7974</v>
      </c>
      <c r="AP783" t="s">
        <v>74</v>
      </c>
      <c r="AQ783" t="s">
        <v>74</v>
      </c>
      <c r="AR783" t="s">
        <v>7975</v>
      </c>
      <c r="AS783" t="s">
        <v>7976</v>
      </c>
      <c r="AT783" t="s">
        <v>7977</v>
      </c>
      <c r="AU783">
        <v>1990</v>
      </c>
      <c r="AV783">
        <v>10</v>
      </c>
      <c r="AW783">
        <v>4</v>
      </c>
      <c r="AX783" t="s">
        <v>74</v>
      </c>
      <c r="AY783" t="s">
        <v>74</v>
      </c>
      <c r="AZ783" t="s">
        <v>74</v>
      </c>
      <c r="BA783" t="s">
        <v>74</v>
      </c>
      <c r="BB783">
        <v>265</v>
      </c>
      <c r="BC783">
        <v>286</v>
      </c>
      <c r="BD783" t="s">
        <v>74</v>
      </c>
      <c r="BE783" t="s">
        <v>7978</v>
      </c>
      <c r="BF783" t="str">
        <f>HYPERLINK("http://dx.doi.org/10.1016/0143-6228(90)90035-N","http://dx.doi.org/10.1016/0143-6228(90)90035-N")</f>
        <v>http://dx.doi.org/10.1016/0143-6228(90)90035-N</v>
      </c>
      <c r="BG783" t="s">
        <v>74</v>
      </c>
      <c r="BH783" t="s">
        <v>74</v>
      </c>
      <c r="BI783">
        <v>22</v>
      </c>
      <c r="BJ783" t="s">
        <v>7791</v>
      </c>
      <c r="BK783" t="s">
        <v>590</v>
      </c>
      <c r="BL783" t="s">
        <v>7791</v>
      </c>
      <c r="BM783" t="s">
        <v>7979</v>
      </c>
      <c r="BN783" t="s">
        <v>74</v>
      </c>
      <c r="BO783" t="s">
        <v>74</v>
      </c>
      <c r="BP783" t="s">
        <v>74</v>
      </c>
      <c r="BQ783" t="s">
        <v>74</v>
      </c>
      <c r="BR783" t="s">
        <v>100</v>
      </c>
      <c r="BS783" t="s">
        <v>7980</v>
      </c>
      <c r="BT783" t="str">
        <f>HYPERLINK("https%3A%2F%2Fwww.webofscience.com%2Fwos%2Fwoscc%2Ffull-record%2FWOS:A1990EE69800002","View Full Record in Web of Science")</f>
        <v>View Full Record in Web of Science</v>
      </c>
    </row>
    <row r="784" spans="1:72" x14ac:dyDescent="0.15">
      <c r="A784" t="s">
        <v>72</v>
      </c>
      <c r="B784" t="s">
        <v>7981</v>
      </c>
      <c r="C784" t="s">
        <v>74</v>
      </c>
      <c r="D784" t="s">
        <v>74</v>
      </c>
      <c r="E784" t="s">
        <v>74</v>
      </c>
      <c r="F784" t="s">
        <v>7981</v>
      </c>
      <c r="G784" t="s">
        <v>74</v>
      </c>
      <c r="H784" t="s">
        <v>74</v>
      </c>
      <c r="I784" t="s">
        <v>7982</v>
      </c>
      <c r="J784" t="s">
        <v>2647</v>
      </c>
      <c r="K784" t="s">
        <v>74</v>
      </c>
      <c r="L784" t="s">
        <v>74</v>
      </c>
      <c r="M784" t="s">
        <v>77</v>
      </c>
      <c r="N784" t="s">
        <v>78</v>
      </c>
      <c r="O784" t="s">
        <v>74</v>
      </c>
      <c r="P784" t="s">
        <v>74</v>
      </c>
      <c r="Q784" t="s">
        <v>74</v>
      </c>
      <c r="R784" t="s">
        <v>74</v>
      </c>
      <c r="S784" t="s">
        <v>74</v>
      </c>
      <c r="T784" t="s">
        <v>74</v>
      </c>
      <c r="U784" t="s">
        <v>74</v>
      </c>
      <c r="V784" t="s">
        <v>74</v>
      </c>
      <c r="W784" t="s">
        <v>74</v>
      </c>
      <c r="X784" t="s">
        <v>74</v>
      </c>
      <c r="Y784" t="s">
        <v>7983</v>
      </c>
      <c r="Z784" t="s">
        <v>74</v>
      </c>
      <c r="AA784" t="s">
        <v>74</v>
      </c>
      <c r="AB784" t="s">
        <v>2270</v>
      </c>
      <c r="AC784" t="s">
        <v>74</v>
      </c>
      <c r="AD784" t="s">
        <v>74</v>
      </c>
      <c r="AE784" t="s">
        <v>74</v>
      </c>
      <c r="AF784" t="s">
        <v>74</v>
      </c>
      <c r="AG784">
        <v>18</v>
      </c>
      <c r="AH784">
        <v>34</v>
      </c>
      <c r="AI784">
        <v>35</v>
      </c>
      <c r="AJ784">
        <v>0</v>
      </c>
      <c r="AK784">
        <v>2</v>
      </c>
      <c r="AL784" t="s">
        <v>1000</v>
      </c>
      <c r="AM784" t="s">
        <v>1001</v>
      </c>
      <c r="AN784" t="s">
        <v>1002</v>
      </c>
      <c r="AO784" t="s">
        <v>2637</v>
      </c>
      <c r="AP784" t="s">
        <v>74</v>
      </c>
      <c r="AQ784" t="s">
        <v>74</v>
      </c>
      <c r="AR784" t="s">
        <v>2639</v>
      </c>
      <c r="AS784" t="s">
        <v>2653</v>
      </c>
      <c r="AT784" t="s">
        <v>7977</v>
      </c>
      <c r="AU784">
        <v>1990</v>
      </c>
      <c r="AV784">
        <v>68</v>
      </c>
      <c r="AW784">
        <v>10</v>
      </c>
      <c r="AX784" t="s">
        <v>74</v>
      </c>
      <c r="AY784" t="s">
        <v>74</v>
      </c>
      <c r="AZ784" t="s">
        <v>74</v>
      </c>
      <c r="BA784" t="s">
        <v>74</v>
      </c>
      <c r="BB784">
        <v>2209</v>
      </c>
      <c r="BC784">
        <v>2213</v>
      </c>
      <c r="BD784" t="s">
        <v>74</v>
      </c>
      <c r="BE784" t="s">
        <v>7984</v>
      </c>
      <c r="BF784" t="str">
        <f>HYPERLINK("http://dx.doi.org/10.1139/z90-307","http://dx.doi.org/10.1139/z90-307")</f>
        <v>http://dx.doi.org/10.1139/z90-307</v>
      </c>
      <c r="BG784" t="s">
        <v>74</v>
      </c>
      <c r="BH784" t="s">
        <v>74</v>
      </c>
      <c r="BI784">
        <v>5</v>
      </c>
      <c r="BJ784" t="s">
        <v>677</v>
      </c>
      <c r="BK784" t="s">
        <v>97</v>
      </c>
      <c r="BL784" t="s">
        <v>677</v>
      </c>
      <c r="BM784" t="s">
        <v>7985</v>
      </c>
      <c r="BN784" t="s">
        <v>74</v>
      </c>
      <c r="BO784" t="s">
        <v>74</v>
      </c>
      <c r="BP784" t="s">
        <v>74</v>
      </c>
      <c r="BQ784" t="s">
        <v>74</v>
      </c>
      <c r="BR784" t="s">
        <v>100</v>
      </c>
      <c r="BS784" t="s">
        <v>7986</v>
      </c>
      <c r="BT784" t="str">
        <f>HYPERLINK("https%3A%2F%2Fwww.webofscience.com%2Fwos%2Fwoscc%2Ffull-record%2FWOS:A1990EF55400020","View Full Record in Web of Science")</f>
        <v>View Full Record in Web of Science</v>
      </c>
    </row>
    <row r="785" spans="1:72" x14ac:dyDescent="0.15">
      <c r="A785" t="s">
        <v>72</v>
      </c>
      <c r="B785" t="s">
        <v>7987</v>
      </c>
      <c r="C785" t="s">
        <v>74</v>
      </c>
      <c r="D785" t="s">
        <v>74</v>
      </c>
      <c r="E785" t="s">
        <v>74</v>
      </c>
      <c r="F785" t="s">
        <v>7987</v>
      </c>
      <c r="G785" t="s">
        <v>74</v>
      </c>
      <c r="H785" t="s">
        <v>74</v>
      </c>
      <c r="I785" t="s">
        <v>7988</v>
      </c>
      <c r="J785" t="s">
        <v>7989</v>
      </c>
      <c r="K785" t="s">
        <v>74</v>
      </c>
      <c r="L785" t="s">
        <v>74</v>
      </c>
      <c r="M785" t="s">
        <v>77</v>
      </c>
      <c r="N785" t="s">
        <v>78</v>
      </c>
      <c r="O785" t="s">
        <v>74</v>
      </c>
      <c r="P785" t="s">
        <v>74</v>
      </c>
      <c r="Q785" t="s">
        <v>74</v>
      </c>
      <c r="R785" t="s">
        <v>74</v>
      </c>
      <c r="S785" t="s">
        <v>74</v>
      </c>
      <c r="T785" t="s">
        <v>74</v>
      </c>
      <c r="U785" t="s">
        <v>74</v>
      </c>
      <c r="V785" t="s">
        <v>74</v>
      </c>
      <c r="W785" t="s">
        <v>74</v>
      </c>
      <c r="X785" t="s">
        <v>74</v>
      </c>
      <c r="Y785" t="s">
        <v>7990</v>
      </c>
      <c r="Z785" t="s">
        <v>74</v>
      </c>
      <c r="AA785" t="s">
        <v>74</v>
      </c>
      <c r="AB785" t="s">
        <v>74</v>
      </c>
      <c r="AC785" t="s">
        <v>74</v>
      </c>
      <c r="AD785" t="s">
        <v>74</v>
      </c>
      <c r="AE785" t="s">
        <v>74</v>
      </c>
      <c r="AF785" t="s">
        <v>74</v>
      </c>
      <c r="AG785">
        <v>42</v>
      </c>
      <c r="AH785">
        <v>23</v>
      </c>
      <c r="AI785">
        <v>26</v>
      </c>
      <c r="AJ785">
        <v>0</v>
      </c>
      <c r="AK785">
        <v>1</v>
      </c>
      <c r="AL785" t="s">
        <v>248</v>
      </c>
      <c r="AM785" t="s">
        <v>249</v>
      </c>
      <c r="AN785" t="s">
        <v>250</v>
      </c>
      <c r="AO785" t="s">
        <v>7991</v>
      </c>
      <c r="AP785" t="s">
        <v>74</v>
      </c>
      <c r="AQ785" t="s">
        <v>74</v>
      </c>
      <c r="AR785" t="s">
        <v>7992</v>
      </c>
      <c r="AS785" t="s">
        <v>7993</v>
      </c>
      <c r="AT785" t="s">
        <v>7977</v>
      </c>
      <c r="AU785">
        <v>1990</v>
      </c>
      <c r="AV785">
        <v>24</v>
      </c>
      <c r="AW785">
        <v>2</v>
      </c>
      <c r="AX785" t="s">
        <v>74</v>
      </c>
      <c r="AY785" t="s">
        <v>74</v>
      </c>
      <c r="AZ785" t="s">
        <v>74</v>
      </c>
      <c r="BA785" t="s">
        <v>74</v>
      </c>
      <c r="BB785">
        <v>303</v>
      </c>
      <c r="BC785">
        <v>314</v>
      </c>
      <c r="BD785" t="s">
        <v>74</v>
      </c>
      <c r="BE785" t="s">
        <v>7994</v>
      </c>
      <c r="BF785" t="str">
        <f>HYPERLINK("http://dx.doi.org/10.1111/j.1365-2427.1990.tb00711.x","http://dx.doi.org/10.1111/j.1365-2427.1990.tb00711.x")</f>
        <v>http://dx.doi.org/10.1111/j.1365-2427.1990.tb00711.x</v>
      </c>
      <c r="BG785" t="s">
        <v>74</v>
      </c>
      <c r="BH785" t="s">
        <v>74</v>
      </c>
      <c r="BI785">
        <v>12</v>
      </c>
      <c r="BJ785" t="s">
        <v>6191</v>
      </c>
      <c r="BK785" t="s">
        <v>97</v>
      </c>
      <c r="BL785" t="s">
        <v>742</v>
      </c>
      <c r="BM785" t="s">
        <v>7995</v>
      </c>
      <c r="BN785" t="s">
        <v>74</v>
      </c>
      <c r="BO785" t="s">
        <v>74</v>
      </c>
      <c r="BP785" t="s">
        <v>74</v>
      </c>
      <c r="BQ785" t="s">
        <v>74</v>
      </c>
      <c r="BR785" t="s">
        <v>100</v>
      </c>
      <c r="BS785" t="s">
        <v>7996</v>
      </c>
      <c r="BT785" t="str">
        <f>HYPERLINK("https%3A%2F%2Fwww.webofscience.com%2Fwos%2Fwoscc%2Ffull-record%2FWOS:A1990ED56800008","View Full Record in Web of Science")</f>
        <v>View Full Record in Web of Science</v>
      </c>
    </row>
    <row r="786" spans="1:72" x14ac:dyDescent="0.15">
      <c r="A786" t="s">
        <v>72</v>
      </c>
      <c r="B786" t="s">
        <v>7997</v>
      </c>
      <c r="C786" t="s">
        <v>74</v>
      </c>
      <c r="D786" t="s">
        <v>74</v>
      </c>
      <c r="E786" t="s">
        <v>74</v>
      </c>
      <c r="F786" t="s">
        <v>7997</v>
      </c>
      <c r="G786" t="s">
        <v>74</v>
      </c>
      <c r="H786" t="s">
        <v>74</v>
      </c>
      <c r="I786" t="s">
        <v>7998</v>
      </c>
      <c r="J786" t="s">
        <v>486</v>
      </c>
      <c r="K786" t="s">
        <v>74</v>
      </c>
      <c r="L786" t="s">
        <v>74</v>
      </c>
      <c r="M786" t="s">
        <v>77</v>
      </c>
      <c r="N786" t="s">
        <v>78</v>
      </c>
      <c r="O786" t="s">
        <v>74</v>
      </c>
      <c r="P786" t="s">
        <v>74</v>
      </c>
      <c r="Q786" t="s">
        <v>74</v>
      </c>
      <c r="R786" t="s">
        <v>74</v>
      </c>
      <c r="S786" t="s">
        <v>74</v>
      </c>
      <c r="T786" t="s">
        <v>74</v>
      </c>
      <c r="U786" t="s">
        <v>74</v>
      </c>
      <c r="V786" t="s">
        <v>74</v>
      </c>
      <c r="W786" t="s">
        <v>7999</v>
      </c>
      <c r="X786" t="s">
        <v>8000</v>
      </c>
      <c r="Y786" t="s">
        <v>8001</v>
      </c>
      <c r="Z786" t="s">
        <v>74</v>
      </c>
      <c r="AA786" t="s">
        <v>74</v>
      </c>
      <c r="AB786" t="s">
        <v>74</v>
      </c>
      <c r="AC786" t="s">
        <v>74</v>
      </c>
      <c r="AD786" t="s">
        <v>74</v>
      </c>
      <c r="AE786" t="s">
        <v>74</v>
      </c>
      <c r="AF786" t="s">
        <v>74</v>
      </c>
      <c r="AG786">
        <v>17</v>
      </c>
      <c r="AH786">
        <v>73</v>
      </c>
      <c r="AI786">
        <v>77</v>
      </c>
      <c r="AJ786">
        <v>0</v>
      </c>
      <c r="AK786">
        <v>2</v>
      </c>
      <c r="AL786" t="s">
        <v>86</v>
      </c>
      <c r="AM786" t="s">
        <v>87</v>
      </c>
      <c r="AN786" t="s">
        <v>493</v>
      </c>
      <c r="AO786" t="s">
        <v>494</v>
      </c>
      <c r="AP786" t="s">
        <v>74</v>
      </c>
      <c r="AQ786" t="s">
        <v>74</v>
      </c>
      <c r="AR786" t="s">
        <v>495</v>
      </c>
      <c r="AS786" t="s">
        <v>496</v>
      </c>
      <c r="AT786" t="s">
        <v>7977</v>
      </c>
      <c r="AU786">
        <v>1990</v>
      </c>
      <c r="AV786">
        <v>17</v>
      </c>
      <c r="AW786">
        <v>11</v>
      </c>
      <c r="AX786" t="s">
        <v>74</v>
      </c>
      <c r="AY786" t="s">
        <v>74</v>
      </c>
      <c r="AZ786" t="s">
        <v>74</v>
      </c>
      <c r="BA786" t="s">
        <v>74</v>
      </c>
      <c r="BB786">
        <v>1869</v>
      </c>
      <c r="BC786">
        <v>1872</v>
      </c>
      <c r="BD786" t="s">
        <v>74</v>
      </c>
      <c r="BE786" t="s">
        <v>8002</v>
      </c>
      <c r="BF786" t="str">
        <f>HYPERLINK("http://dx.doi.org/10.1029/GL017i011p01869","http://dx.doi.org/10.1029/GL017i011p01869")</f>
        <v>http://dx.doi.org/10.1029/GL017i011p01869</v>
      </c>
      <c r="BG786" t="s">
        <v>74</v>
      </c>
      <c r="BH786" t="s">
        <v>74</v>
      </c>
      <c r="BI786">
        <v>4</v>
      </c>
      <c r="BJ786" t="s">
        <v>380</v>
      </c>
      <c r="BK786" t="s">
        <v>97</v>
      </c>
      <c r="BL786" t="s">
        <v>381</v>
      </c>
      <c r="BM786" t="s">
        <v>8003</v>
      </c>
      <c r="BN786" t="s">
        <v>74</v>
      </c>
      <c r="BO786" t="s">
        <v>74</v>
      </c>
      <c r="BP786" t="s">
        <v>74</v>
      </c>
      <c r="BQ786" t="s">
        <v>74</v>
      </c>
      <c r="BR786" t="s">
        <v>100</v>
      </c>
      <c r="BS786" t="s">
        <v>8004</v>
      </c>
      <c r="BT786" t="str">
        <f>HYPERLINK("https%3A%2F%2Fwww.webofscience.com%2Fwos%2Fwoscc%2Ffull-record%2FWOS:A1990EE72800017","View Full Record in Web of Science")</f>
        <v>View Full Record in Web of Science</v>
      </c>
    </row>
    <row r="787" spans="1:72" x14ac:dyDescent="0.15">
      <c r="A787" t="s">
        <v>72</v>
      </c>
      <c r="B787" t="s">
        <v>8005</v>
      </c>
      <c r="C787" t="s">
        <v>74</v>
      </c>
      <c r="D787" t="s">
        <v>74</v>
      </c>
      <c r="E787" t="s">
        <v>74</v>
      </c>
      <c r="F787" t="s">
        <v>8005</v>
      </c>
      <c r="G787" t="s">
        <v>74</v>
      </c>
      <c r="H787" t="s">
        <v>74</v>
      </c>
      <c r="I787" t="s">
        <v>8006</v>
      </c>
      <c r="J787" t="s">
        <v>486</v>
      </c>
      <c r="K787" t="s">
        <v>74</v>
      </c>
      <c r="L787" t="s">
        <v>74</v>
      </c>
      <c r="M787" t="s">
        <v>77</v>
      </c>
      <c r="N787" t="s">
        <v>78</v>
      </c>
      <c r="O787" t="s">
        <v>74</v>
      </c>
      <c r="P787" t="s">
        <v>74</v>
      </c>
      <c r="Q787" t="s">
        <v>74</v>
      </c>
      <c r="R787" t="s">
        <v>74</v>
      </c>
      <c r="S787" t="s">
        <v>74</v>
      </c>
      <c r="T787" t="s">
        <v>74</v>
      </c>
      <c r="U787" t="s">
        <v>74</v>
      </c>
      <c r="V787" t="s">
        <v>74</v>
      </c>
      <c r="W787" t="s">
        <v>8007</v>
      </c>
      <c r="X787" t="s">
        <v>1634</v>
      </c>
      <c r="Y787" t="s">
        <v>8008</v>
      </c>
      <c r="Z787" t="s">
        <v>74</v>
      </c>
      <c r="AA787" t="s">
        <v>74</v>
      </c>
      <c r="AB787" t="s">
        <v>74</v>
      </c>
      <c r="AC787" t="s">
        <v>74</v>
      </c>
      <c r="AD787" t="s">
        <v>74</v>
      </c>
      <c r="AE787" t="s">
        <v>74</v>
      </c>
      <c r="AF787" t="s">
        <v>74</v>
      </c>
      <c r="AG787">
        <v>8</v>
      </c>
      <c r="AH787">
        <v>0</v>
      </c>
      <c r="AI787">
        <v>0</v>
      </c>
      <c r="AJ787">
        <v>0</v>
      </c>
      <c r="AK787">
        <v>0</v>
      </c>
      <c r="AL787" t="s">
        <v>86</v>
      </c>
      <c r="AM787" t="s">
        <v>87</v>
      </c>
      <c r="AN787" t="s">
        <v>493</v>
      </c>
      <c r="AO787" t="s">
        <v>494</v>
      </c>
      <c r="AP787" t="s">
        <v>74</v>
      </c>
      <c r="AQ787" t="s">
        <v>74</v>
      </c>
      <c r="AR787" t="s">
        <v>495</v>
      </c>
      <c r="AS787" t="s">
        <v>496</v>
      </c>
      <c r="AT787" t="s">
        <v>7977</v>
      </c>
      <c r="AU787">
        <v>1990</v>
      </c>
      <c r="AV787">
        <v>17</v>
      </c>
      <c r="AW787">
        <v>11</v>
      </c>
      <c r="AX787" t="s">
        <v>74</v>
      </c>
      <c r="AY787" t="s">
        <v>74</v>
      </c>
      <c r="AZ787" t="s">
        <v>74</v>
      </c>
      <c r="BA787" t="s">
        <v>74</v>
      </c>
      <c r="BB787">
        <v>1901</v>
      </c>
      <c r="BC787">
        <v>1904</v>
      </c>
      <c r="BD787" t="s">
        <v>74</v>
      </c>
      <c r="BE787" t="s">
        <v>8009</v>
      </c>
      <c r="BF787" t="str">
        <f>HYPERLINK("http://dx.doi.org/10.1029/GL017i011p01901","http://dx.doi.org/10.1029/GL017i011p01901")</f>
        <v>http://dx.doi.org/10.1029/GL017i011p01901</v>
      </c>
      <c r="BG787" t="s">
        <v>74</v>
      </c>
      <c r="BH787" t="s">
        <v>74</v>
      </c>
      <c r="BI787">
        <v>4</v>
      </c>
      <c r="BJ787" t="s">
        <v>380</v>
      </c>
      <c r="BK787" t="s">
        <v>97</v>
      </c>
      <c r="BL787" t="s">
        <v>381</v>
      </c>
      <c r="BM787" t="s">
        <v>8003</v>
      </c>
      <c r="BN787" t="s">
        <v>74</v>
      </c>
      <c r="BO787" t="s">
        <v>74</v>
      </c>
      <c r="BP787" t="s">
        <v>74</v>
      </c>
      <c r="BQ787" t="s">
        <v>74</v>
      </c>
      <c r="BR787" t="s">
        <v>100</v>
      </c>
      <c r="BS787" t="s">
        <v>8010</v>
      </c>
      <c r="BT787" t="str">
        <f>HYPERLINK("https%3A%2F%2Fwww.webofscience.com%2Fwos%2Fwoscc%2Ffull-record%2FWOS:A1990EE72800025","View Full Record in Web of Science")</f>
        <v>View Full Record in Web of Science</v>
      </c>
    </row>
    <row r="788" spans="1:72" x14ac:dyDescent="0.15">
      <c r="A788" t="s">
        <v>72</v>
      </c>
      <c r="B788" t="s">
        <v>1508</v>
      </c>
      <c r="C788" t="s">
        <v>74</v>
      </c>
      <c r="D788" t="s">
        <v>74</v>
      </c>
      <c r="E788" t="s">
        <v>74</v>
      </c>
      <c r="F788" t="s">
        <v>1508</v>
      </c>
      <c r="G788" t="s">
        <v>74</v>
      </c>
      <c r="H788" t="s">
        <v>74</v>
      </c>
      <c r="I788" t="s">
        <v>8011</v>
      </c>
      <c r="J788" t="s">
        <v>8012</v>
      </c>
      <c r="K788" t="s">
        <v>74</v>
      </c>
      <c r="L788" t="s">
        <v>74</v>
      </c>
      <c r="M788" t="s">
        <v>77</v>
      </c>
      <c r="N788" t="s">
        <v>334</v>
      </c>
      <c r="O788" t="s">
        <v>74</v>
      </c>
      <c r="P788" t="s">
        <v>74</v>
      </c>
      <c r="Q788" t="s">
        <v>74</v>
      </c>
      <c r="R788" t="s">
        <v>74</v>
      </c>
      <c r="S788" t="s">
        <v>74</v>
      </c>
      <c r="T788" t="s">
        <v>74</v>
      </c>
      <c r="U788" t="s">
        <v>74</v>
      </c>
      <c r="V788" t="s">
        <v>74</v>
      </c>
      <c r="W788" t="s">
        <v>8013</v>
      </c>
      <c r="X788" t="s">
        <v>8014</v>
      </c>
      <c r="Y788" t="s">
        <v>74</v>
      </c>
      <c r="Z788" t="s">
        <v>74</v>
      </c>
      <c r="AA788" t="s">
        <v>74</v>
      </c>
      <c r="AB788" t="s">
        <v>74</v>
      </c>
      <c r="AC788" t="s">
        <v>74</v>
      </c>
      <c r="AD788" t="s">
        <v>74</v>
      </c>
      <c r="AE788" t="s">
        <v>74</v>
      </c>
      <c r="AF788" t="s">
        <v>74</v>
      </c>
      <c r="AG788">
        <v>8</v>
      </c>
      <c r="AH788">
        <v>15</v>
      </c>
      <c r="AI788">
        <v>15</v>
      </c>
      <c r="AJ788">
        <v>0</v>
      </c>
      <c r="AK788">
        <v>2</v>
      </c>
      <c r="AL788" t="s">
        <v>949</v>
      </c>
      <c r="AM788" t="s">
        <v>87</v>
      </c>
      <c r="AN788" t="s">
        <v>8015</v>
      </c>
      <c r="AO788" t="s">
        <v>8016</v>
      </c>
      <c r="AP788" t="s">
        <v>74</v>
      </c>
      <c r="AQ788" t="s">
        <v>74</v>
      </c>
      <c r="AR788" t="s">
        <v>8017</v>
      </c>
      <c r="AS788" t="s">
        <v>8018</v>
      </c>
      <c r="AT788" t="s">
        <v>7977</v>
      </c>
      <c r="AU788">
        <v>1990</v>
      </c>
      <c r="AV788">
        <v>40</v>
      </c>
      <c r="AW788">
        <v>4</v>
      </c>
      <c r="AX788" t="s">
        <v>74</v>
      </c>
      <c r="AY788" t="s">
        <v>74</v>
      </c>
      <c r="AZ788" t="s">
        <v>74</v>
      </c>
      <c r="BA788" t="s">
        <v>74</v>
      </c>
      <c r="BB788">
        <v>462</v>
      </c>
      <c r="BC788">
        <v>463</v>
      </c>
      <c r="BD788" t="s">
        <v>74</v>
      </c>
      <c r="BE788" t="s">
        <v>8019</v>
      </c>
      <c r="BF788" t="str">
        <f>HYPERLINK("http://dx.doi.org/10.1099/00207713-40-4-462","http://dx.doi.org/10.1099/00207713-40-4-462")</f>
        <v>http://dx.doi.org/10.1099/00207713-40-4-462</v>
      </c>
      <c r="BG788" t="s">
        <v>74</v>
      </c>
      <c r="BH788" t="s">
        <v>74</v>
      </c>
      <c r="BI788">
        <v>2</v>
      </c>
      <c r="BJ788" t="s">
        <v>359</v>
      </c>
      <c r="BK788" t="s">
        <v>97</v>
      </c>
      <c r="BL788" t="s">
        <v>359</v>
      </c>
      <c r="BM788" t="s">
        <v>8020</v>
      </c>
      <c r="BN788" t="s">
        <v>74</v>
      </c>
      <c r="BO788" t="s">
        <v>147</v>
      </c>
      <c r="BP788" t="s">
        <v>74</v>
      </c>
      <c r="BQ788" t="s">
        <v>74</v>
      </c>
      <c r="BR788" t="s">
        <v>100</v>
      </c>
      <c r="BS788" t="s">
        <v>8021</v>
      </c>
      <c r="BT788" t="str">
        <f>HYPERLINK("https%3A%2F%2Fwww.webofscience.com%2Fwos%2Fwoscc%2Ffull-record%2FWOS:A1990ED27200019","View Full Record in Web of Science")</f>
        <v>View Full Record in Web of Science</v>
      </c>
    </row>
    <row r="789" spans="1:72" x14ac:dyDescent="0.15">
      <c r="A789" t="s">
        <v>72</v>
      </c>
      <c r="B789" t="s">
        <v>8022</v>
      </c>
      <c r="C789" t="s">
        <v>74</v>
      </c>
      <c r="D789" t="s">
        <v>74</v>
      </c>
      <c r="E789" t="s">
        <v>74</v>
      </c>
      <c r="F789" t="s">
        <v>8022</v>
      </c>
      <c r="G789" t="s">
        <v>74</v>
      </c>
      <c r="H789" t="s">
        <v>74</v>
      </c>
      <c r="I789" t="s">
        <v>8023</v>
      </c>
      <c r="J789" t="s">
        <v>2266</v>
      </c>
      <c r="K789" t="s">
        <v>74</v>
      </c>
      <c r="L789" t="s">
        <v>74</v>
      </c>
      <c r="M789" t="s">
        <v>77</v>
      </c>
      <c r="N789" t="s">
        <v>78</v>
      </c>
      <c r="O789" t="s">
        <v>74</v>
      </c>
      <c r="P789" t="s">
        <v>74</v>
      </c>
      <c r="Q789" t="s">
        <v>74</v>
      </c>
      <c r="R789" t="s">
        <v>74</v>
      </c>
      <c r="S789" t="s">
        <v>74</v>
      </c>
      <c r="T789" t="s">
        <v>74</v>
      </c>
      <c r="U789" t="s">
        <v>74</v>
      </c>
      <c r="V789" t="s">
        <v>74</v>
      </c>
      <c r="W789" t="s">
        <v>74</v>
      </c>
      <c r="X789" t="s">
        <v>74</v>
      </c>
      <c r="Y789" t="s">
        <v>8024</v>
      </c>
      <c r="Z789" t="s">
        <v>74</v>
      </c>
      <c r="AA789" t="s">
        <v>8025</v>
      </c>
      <c r="AB789" t="s">
        <v>8026</v>
      </c>
      <c r="AC789" t="s">
        <v>74</v>
      </c>
      <c r="AD789" t="s">
        <v>74</v>
      </c>
      <c r="AE789" t="s">
        <v>74</v>
      </c>
      <c r="AF789" t="s">
        <v>74</v>
      </c>
      <c r="AG789">
        <v>29</v>
      </c>
      <c r="AH789">
        <v>95</v>
      </c>
      <c r="AI789">
        <v>104</v>
      </c>
      <c r="AJ789">
        <v>0</v>
      </c>
      <c r="AK789">
        <v>16</v>
      </c>
      <c r="AL789" t="s">
        <v>555</v>
      </c>
      <c r="AM789" t="s">
        <v>519</v>
      </c>
      <c r="AN789" t="s">
        <v>520</v>
      </c>
      <c r="AO789" t="s">
        <v>2271</v>
      </c>
      <c r="AP789" t="s">
        <v>8027</v>
      </c>
      <c r="AQ789" t="s">
        <v>74</v>
      </c>
      <c r="AR789" t="s">
        <v>2272</v>
      </c>
      <c r="AS789" t="s">
        <v>2273</v>
      </c>
      <c r="AT789" t="s">
        <v>7977</v>
      </c>
      <c r="AU789">
        <v>1990</v>
      </c>
      <c r="AV789">
        <v>59</v>
      </c>
      <c r="AW789">
        <v>3</v>
      </c>
      <c r="AX789" t="s">
        <v>74</v>
      </c>
      <c r="AY789" t="s">
        <v>74</v>
      </c>
      <c r="AZ789" t="s">
        <v>74</v>
      </c>
      <c r="BA789" t="s">
        <v>74</v>
      </c>
      <c r="BB789">
        <v>867</v>
      </c>
      <c r="BC789">
        <v>875</v>
      </c>
      <c r="BD789" t="s">
        <v>74</v>
      </c>
      <c r="BE789" t="s">
        <v>8028</v>
      </c>
      <c r="BF789" t="str">
        <f>HYPERLINK("http://dx.doi.org/10.2307/5019","http://dx.doi.org/10.2307/5019")</f>
        <v>http://dx.doi.org/10.2307/5019</v>
      </c>
      <c r="BG789" t="s">
        <v>74</v>
      </c>
      <c r="BH789" t="s">
        <v>74</v>
      </c>
      <c r="BI789">
        <v>9</v>
      </c>
      <c r="BJ789" t="s">
        <v>2275</v>
      </c>
      <c r="BK789" t="s">
        <v>97</v>
      </c>
      <c r="BL789" t="s">
        <v>2276</v>
      </c>
      <c r="BM789" t="s">
        <v>8029</v>
      </c>
      <c r="BN789" t="s">
        <v>74</v>
      </c>
      <c r="BO789" t="s">
        <v>74</v>
      </c>
      <c r="BP789" t="s">
        <v>74</v>
      </c>
      <c r="BQ789" t="s">
        <v>74</v>
      </c>
      <c r="BR789" t="s">
        <v>100</v>
      </c>
      <c r="BS789" t="s">
        <v>8030</v>
      </c>
      <c r="BT789" t="str">
        <f>HYPERLINK("https%3A%2F%2Fwww.webofscience.com%2Fwos%2Fwoscc%2Ffull-record%2FWOS:A1990EB62600005","View Full Record in Web of Science")</f>
        <v>View Full Record in Web of Science</v>
      </c>
    </row>
    <row r="790" spans="1:72" x14ac:dyDescent="0.15">
      <c r="A790" t="s">
        <v>72</v>
      </c>
      <c r="B790" t="s">
        <v>8031</v>
      </c>
      <c r="C790" t="s">
        <v>74</v>
      </c>
      <c r="D790" t="s">
        <v>74</v>
      </c>
      <c r="E790" t="s">
        <v>74</v>
      </c>
      <c r="F790" t="s">
        <v>8031</v>
      </c>
      <c r="G790" t="s">
        <v>74</v>
      </c>
      <c r="H790" t="s">
        <v>74</v>
      </c>
      <c r="I790" t="s">
        <v>8032</v>
      </c>
      <c r="J790" t="s">
        <v>8033</v>
      </c>
      <c r="K790" t="s">
        <v>74</v>
      </c>
      <c r="L790" t="s">
        <v>74</v>
      </c>
      <c r="M790" t="s">
        <v>77</v>
      </c>
      <c r="N790" t="s">
        <v>78</v>
      </c>
      <c r="O790" t="s">
        <v>74</v>
      </c>
      <c r="P790" t="s">
        <v>74</v>
      </c>
      <c r="Q790" t="s">
        <v>74</v>
      </c>
      <c r="R790" t="s">
        <v>74</v>
      </c>
      <c r="S790" t="s">
        <v>74</v>
      </c>
      <c r="T790" t="s">
        <v>74</v>
      </c>
      <c r="U790" t="s">
        <v>74</v>
      </c>
      <c r="V790" t="s">
        <v>74</v>
      </c>
      <c r="W790" t="s">
        <v>8034</v>
      </c>
      <c r="X790" t="s">
        <v>8035</v>
      </c>
      <c r="Y790" t="s">
        <v>8036</v>
      </c>
      <c r="Z790" t="s">
        <v>74</v>
      </c>
      <c r="AA790" t="s">
        <v>74</v>
      </c>
      <c r="AB790" t="s">
        <v>74</v>
      </c>
      <c r="AC790" t="s">
        <v>74</v>
      </c>
      <c r="AD790" t="s">
        <v>74</v>
      </c>
      <c r="AE790" t="s">
        <v>74</v>
      </c>
      <c r="AF790" t="s">
        <v>74</v>
      </c>
      <c r="AG790">
        <v>38</v>
      </c>
      <c r="AH790">
        <v>28</v>
      </c>
      <c r="AI790">
        <v>29</v>
      </c>
      <c r="AJ790">
        <v>0</v>
      </c>
      <c r="AK790">
        <v>1</v>
      </c>
      <c r="AL790" t="s">
        <v>2005</v>
      </c>
      <c r="AM790" t="s">
        <v>2006</v>
      </c>
      <c r="AN790" t="s">
        <v>8037</v>
      </c>
      <c r="AO790" t="s">
        <v>8038</v>
      </c>
      <c r="AP790" t="s">
        <v>74</v>
      </c>
      <c r="AQ790" t="s">
        <v>74</v>
      </c>
      <c r="AR790" t="s">
        <v>8039</v>
      </c>
      <c r="AS790" t="s">
        <v>8040</v>
      </c>
      <c r="AT790" t="s">
        <v>7977</v>
      </c>
      <c r="AU790">
        <v>1990</v>
      </c>
      <c r="AV790">
        <v>69</v>
      </c>
      <c r="AW790">
        <v>4</v>
      </c>
      <c r="AX790" t="s">
        <v>74</v>
      </c>
      <c r="AY790" t="s">
        <v>74</v>
      </c>
      <c r="AZ790" t="s">
        <v>74</v>
      </c>
      <c r="BA790" t="s">
        <v>74</v>
      </c>
      <c r="BB790">
        <v>1467</v>
      </c>
      <c r="BC790">
        <v>1472</v>
      </c>
      <c r="BD790" t="s">
        <v>74</v>
      </c>
      <c r="BE790" t="s">
        <v>8041</v>
      </c>
      <c r="BF790" t="str">
        <f>HYPERLINK("http://dx.doi.org/10.1152/jappl.1990.69.4.1467","http://dx.doi.org/10.1152/jappl.1990.69.4.1467")</f>
        <v>http://dx.doi.org/10.1152/jappl.1990.69.4.1467</v>
      </c>
      <c r="BG790" t="s">
        <v>74</v>
      </c>
      <c r="BH790" t="s">
        <v>74</v>
      </c>
      <c r="BI790">
        <v>6</v>
      </c>
      <c r="BJ790" t="s">
        <v>8042</v>
      </c>
      <c r="BK790" t="s">
        <v>97</v>
      </c>
      <c r="BL790" t="s">
        <v>8042</v>
      </c>
      <c r="BM790" t="s">
        <v>8043</v>
      </c>
      <c r="BN790">
        <v>2262471</v>
      </c>
      <c r="BO790" t="s">
        <v>74</v>
      </c>
      <c r="BP790" t="s">
        <v>74</v>
      </c>
      <c r="BQ790" t="s">
        <v>74</v>
      </c>
      <c r="BR790" t="s">
        <v>100</v>
      </c>
      <c r="BS790" t="s">
        <v>8044</v>
      </c>
      <c r="BT790" t="str">
        <f>HYPERLINK("https%3A%2F%2Fwww.webofscience.com%2Fwos%2Fwoscc%2Ffull-record%2FWOS:A1990EF00600041","View Full Record in Web of Science")</f>
        <v>View Full Record in Web of Science</v>
      </c>
    </row>
    <row r="791" spans="1:72" x14ac:dyDescent="0.15">
      <c r="A791" t="s">
        <v>72</v>
      </c>
      <c r="B791" t="s">
        <v>8045</v>
      </c>
      <c r="C791" t="s">
        <v>74</v>
      </c>
      <c r="D791" t="s">
        <v>74</v>
      </c>
      <c r="E791" t="s">
        <v>74</v>
      </c>
      <c r="F791" t="s">
        <v>8045</v>
      </c>
      <c r="G791" t="s">
        <v>74</v>
      </c>
      <c r="H791" t="s">
        <v>74</v>
      </c>
      <c r="I791" t="s">
        <v>8046</v>
      </c>
      <c r="J791" t="s">
        <v>3381</v>
      </c>
      <c r="K791" t="s">
        <v>74</v>
      </c>
      <c r="L791" t="s">
        <v>74</v>
      </c>
      <c r="M791" t="s">
        <v>77</v>
      </c>
      <c r="N791" t="s">
        <v>78</v>
      </c>
      <c r="O791" t="s">
        <v>74</v>
      </c>
      <c r="P791" t="s">
        <v>74</v>
      </c>
      <c r="Q791" t="s">
        <v>74</v>
      </c>
      <c r="R791" t="s">
        <v>74</v>
      </c>
      <c r="S791" t="s">
        <v>74</v>
      </c>
      <c r="T791" t="s">
        <v>74</v>
      </c>
      <c r="U791" t="s">
        <v>74</v>
      </c>
      <c r="V791" t="s">
        <v>74</v>
      </c>
      <c r="W791" t="s">
        <v>74</v>
      </c>
      <c r="X791" t="s">
        <v>74</v>
      </c>
      <c r="Y791" t="s">
        <v>8047</v>
      </c>
      <c r="Z791" t="s">
        <v>74</v>
      </c>
      <c r="AA791" t="s">
        <v>74</v>
      </c>
      <c r="AB791" t="s">
        <v>74</v>
      </c>
      <c r="AC791" t="s">
        <v>74</v>
      </c>
      <c r="AD791" t="s">
        <v>74</v>
      </c>
      <c r="AE791" t="s">
        <v>74</v>
      </c>
      <c r="AF791" t="s">
        <v>74</v>
      </c>
      <c r="AG791">
        <v>104</v>
      </c>
      <c r="AH791">
        <v>4</v>
      </c>
      <c r="AI791">
        <v>5</v>
      </c>
      <c r="AJ791">
        <v>0</v>
      </c>
      <c r="AK791">
        <v>0</v>
      </c>
      <c r="AL791" t="s">
        <v>8048</v>
      </c>
      <c r="AM791" t="s">
        <v>1679</v>
      </c>
      <c r="AN791" t="s">
        <v>8049</v>
      </c>
      <c r="AO791" t="s">
        <v>3389</v>
      </c>
      <c r="AP791" t="s">
        <v>74</v>
      </c>
      <c r="AQ791" t="s">
        <v>74</v>
      </c>
      <c r="AR791" t="s">
        <v>3390</v>
      </c>
      <c r="AS791" t="s">
        <v>3391</v>
      </c>
      <c r="AT791" t="s">
        <v>7977</v>
      </c>
      <c r="AU791">
        <v>1990</v>
      </c>
      <c r="AV791">
        <v>20</v>
      </c>
      <c r="AW791">
        <v>4</v>
      </c>
      <c r="AX791" t="s">
        <v>74</v>
      </c>
      <c r="AY791" t="s">
        <v>74</v>
      </c>
      <c r="AZ791" t="s">
        <v>74</v>
      </c>
      <c r="BA791" t="s">
        <v>74</v>
      </c>
      <c r="BB791">
        <v>349</v>
      </c>
      <c r="BC791">
        <v>367</v>
      </c>
      <c r="BD791" t="s">
        <v>74</v>
      </c>
      <c r="BE791" t="s">
        <v>8050</v>
      </c>
      <c r="BF791" t="str">
        <f>HYPERLINK("http://dx.doi.org/10.2113/gsjfr.20.4.349","http://dx.doi.org/10.2113/gsjfr.20.4.349")</f>
        <v>http://dx.doi.org/10.2113/gsjfr.20.4.349</v>
      </c>
      <c r="BG791" t="s">
        <v>74</v>
      </c>
      <c r="BH791" t="s">
        <v>74</v>
      </c>
      <c r="BI791">
        <v>19</v>
      </c>
      <c r="BJ791" t="s">
        <v>804</v>
      </c>
      <c r="BK791" t="s">
        <v>97</v>
      </c>
      <c r="BL791" t="s">
        <v>804</v>
      </c>
      <c r="BM791" t="s">
        <v>8051</v>
      </c>
      <c r="BN791" t="s">
        <v>74</v>
      </c>
      <c r="BO791" t="s">
        <v>74</v>
      </c>
      <c r="BP791" t="s">
        <v>74</v>
      </c>
      <c r="BQ791" t="s">
        <v>74</v>
      </c>
      <c r="BR791" t="s">
        <v>100</v>
      </c>
      <c r="BS791" t="s">
        <v>8052</v>
      </c>
      <c r="BT791" t="str">
        <f>HYPERLINK("https%3A%2F%2Fwww.webofscience.com%2Fwos%2Fwoscc%2Ffull-record%2FWOS:A1990EE97100005","View Full Record in Web of Science")</f>
        <v>View Full Record in Web of Science</v>
      </c>
    </row>
    <row r="792" spans="1:72" x14ac:dyDescent="0.15">
      <c r="A792" t="s">
        <v>72</v>
      </c>
      <c r="B792" t="s">
        <v>8053</v>
      </c>
      <c r="C792" t="s">
        <v>74</v>
      </c>
      <c r="D792" t="s">
        <v>74</v>
      </c>
      <c r="E792" t="s">
        <v>74</v>
      </c>
      <c r="F792" t="s">
        <v>8053</v>
      </c>
      <c r="G792" t="s">
        <v>74</v>
      </c>
      <c r="H792" t="s">
        <v>74</v>
      </c>
      <c r="I792" t="s">
        <v>8054</v>
      </c>
      <c r="J792" t="s">
        <v>8055</v>
      </c>
      <c r="K792" t="s">
        <v>74</v>
      </c>
      <c r="L792" t="s">
        <v>74</v>
      </c>
      <c r="M792" t="s">
        <v>77</v>
      </c>
      <c r="N792" t="s">
        <v>52</v>
      </c>
      <c r="O792" t="s">
        <v>74</v>
      </c>
      <c r="P792" t="s">
        <v>74</v>
      </c>
      <c r="Q792" t="s">
        <v>74</v>
      </c>
      <c r="R792" t="s">
        <v>74</v>
      </c>
      <c r="S792" t="s">
        <v>74</v>
      </c>
      <c r="T792" t="s">
        <v>74</v>
      </c>
      <c r="U792" t="s">
        <v>74</v>
      </c>
      <c r="V792" t="s">
        <v>74</v>
      </c>
      <c r="W792" t="s">
        <v>8056</v>
      </c>
      <c r="X792" t="s">
        <v>8057</v>
      </c>
      <c r="Y792" t="s">
        <v>74</v>
      </c>
      <c r="Z792" t="s">
        <v>74</v>
      </c>
      <c r="AA792" t="s">
        <v>74</v>
      </c>
      <c r="AB792" t="s">
        <v>74</v>
      </c>
      <c r="AC792" t="s">
        <v>74</v>
      </c>
      <c r="AD792" t="s">
        <v>74</v>
      </c>
      <c r="AE792" t="s">
        <v>74</v>
      </c>
      <c r="AF792" t="s">
        <v>74</v>
      </c>
      <c r="AG792">
        <v>1</v>
      </c>
      <c r="AH792">
        <v>0</v>
      </c>
      <c r="AI792">
        <v>0</v>
      </c>
      <c r="AJ792">
        <v>0</v>
      </c>
      <c r="AK792">
        <v>0</v>
      </c>
      <c r="AL792" t="s">
        <v>431</v>
      </c>
      <c r="AM792" t="s">
        <v>215</v>
      </c>
      <c r="AN792" t="s">
        <v>432</v>
      </c>
      <c r="AO792" t="s">
        <v>8058</v>
      </c>
      <c r="AP792" t="s">
        <v>74</v>
      </c>
      <c r="AQ792" t="s">
        <v>74</v>
      </c>
      <c r="AR792" t="s">
        <v>8059</v>
      </c>
      <c r="AS792" t="s">
        <v>8060</v>
      </c>
      <c r="AT792" t="s">
        <v>7977</v>
      </c>
      <c r="AU792">
        <v>1990</v>
      </c>
      <c r="AV792">
        <v>429</v>
      </c>
      <c r="AW792" t="s">
        <v>74</v>
      </c>
      <c r="AX792" t="s">
        <v>74</v>
      </c>
      <c r="AY792" t="s">
        <v>74</v>
      </c>
      <c r="AZ792" t="s">
        <v>74</v>
      </c>
      <c r="BA792" t="s">
        <v>74</v>
      </c>
      <c r="BB792" t="s">
        <v>8061</v>
      </c>
      <c r="BC792" t="s">
        <v>8061</v>
      </c>
      <c r="BD792" t="s">
        <v>74</v>
      </c>
      <c r="BE792" t="s">
        <v>74</v>
      </c>
      <c r="BF792" t="s">
        <v>74</v>
      </c>
      <c r="BG792" t="s">
        <v>74</v>
      </c>
      <c r="BH792" t="s">
        <v>74</v>
      </c>
      <c r="BI792">
        <v>1</v>
      </c>
      <c r="BJ792" t="s">
        <v>8062</v>
      </c>
      <c r="BK792" t="s">
        <v>97</v>
      </c>
      <c r="BL792" t="s">
        <v>8063</v>
      </c>
      <c r="BM792" t="s">
        <v>8064</v>
      </c>
      <c r="BN792" t="s">
        <v>74</v>
      </c>
      <c r="BO792" t="s">
        <v>74</v>
      </c>
      <c r="BP792" t="s">
        <v>74</v>
      </c>
      <c r="BQ792" t="s">
        <v>74</v>
      </c>
      <c r="BR792" t="s">
        <v>100</v>
      </c>
      <c r="BS792" t="s">
        <v>8065</v>
      </c>
      <c r="BT792" t="str">
        <f>HYPERLINK("https%3A%2F%2Fwww.webofscience.com%2Fwos%2Fwoscc%2Ffull-record%2FWOS:A1990ED21800135","View Full Record in Web of Science")</f>
        <v>View Full Record in Web of Science</v>
      </c>
    </row>
    <row r="793" spans="1:72" x14ac:dyDescent="0.15">
      <c r="A793" t="s">
        <v>72</v>
      </c>
      <c r="B793" t="s">
        <v>8066</v>
      </c>
      <c r="C793" t="s">
        <v>74</v>
      </c>
      <c r="D793" t="s">
        <v>74</v>
      </c>
      <c r="E793" t="s">
        <v>74</v>
      </c>
      <c r="F793" t="s">
        <v>8066</v>
      </c>
      <c r="G793" t="s">
        <v>74</v>
      </c>
      <c r="H793" t="s">
        <v>74</v>
      </c>
      <c r="I793" t="s">
        <v>8067</v>
      </c>
      <c r="J793" t="s">
        <v>8068</v>
      </c>
      <c r="K793" t="s">
        <v>74</v>
      </c>
      <c r="L793" t="s">
        <v>74</v>
      </c>
      <c r="M793" t="s">
        <v>77</v>
      </c>
      <c r="N793" t="s">
        <v>177</v>
      </c>
      <c r="O793" t="s">
        <v>74</v>
      </c>
      <c r="P793" t="s">
        <v>74</v>
      </c>
      <c r="Q793" t="s">
        <v>74</v>
      </c>
      <c r="R793" t="s">
        <v>74</v>
      </c>
      <c r="S793" t="s">
        <v>74</v>
      </c>
      <c r="T793" t="s">
        <v>74</v>
      </c>
      <c r="U793" t="s">
        <v>74</v>
      </c>
      <c r="V793" t="s">
        <v>74</v>
      </c>
      <c r="W793" t="s">
        <v>74</v>
      </c>
      <c r="X793" t="s">
        <v>74</v>
      </c>
      <c r="Y793" t="s">
        <v>8069</v>
      </c>
      <c r="Z793" t="s">
        <v>74</v>
      </c>
      <c r="AA793" t="s">
        <v>74</v>
      </c>
      <c r="AB793" t="s">
        <v>74</v>
      </c>
      <c r="AC793" t="s">
        <v>74</v>
      </c>
      <c r="AD793" t="s">
        <v>74</v>
      </c>
      <c r="AE793" t="s">
        <v>74</v>
      </c>
      <c r="AF793" t="s">
        <v>74</v>
      </c>
      <c r="AG793">
        <v>1</v>
      </c>
      <c r="AH793">
        <v>0</v>
      </c>
      <c r="AI793">
        <v>0</v>
      </c>
      <c r="AJ793">
        <v>0</v>
      </c>
      <c r="AK793">
        <v>0</v>
      </c>
      <c r="AL793" t="s">
        <v>8070</v>
      </c>
      <c r="AM793" t="s">
        <v>8071</v>
      </c>
      <c r="AN793" t="s">
        <v>8072</v>
      </c>
      <c r="AO793" t="s">
        <v>8073</v>
      </c>
      <c r="AP793" t="s">
        <v>8074</v>
      </c>
      <c r="AQ793" t="s">
        <v>74</v>
      </c>
      <c r="AR793" t="s">
        <v>8075</v>
      </c>
      <c r="AS793" t="s">
        <v>8076</v>
      </c>
      <c r="AT793" t="s">
        <v>7977</v>
      </c>
      <c r="AU793">
        <v>1990</v>
      </c>
      <c r="AV793">
        <v>49</v>
      </c>
      <c r="AW793">
        <v>10</v>
      </c>
      <c r="AX793" t="s">
        <v>74</v>
      </c>
      <c r="AY793" t="s">
        <v>74</v>
      </c>
      <c r="AZ793" t="s">
        <v>74</v>
      </c>
      <c r="BA793" t="s">
        <v>74</v>
      </c>
      <c r="BB793">
        <v>510</v>
      </c>
      <c r="BC793">
        <v>511</v>
      </c>
      <c r="BD793" t="s">
        <v>74</v>
      </c>
      <c r="BE793" t="s">
        <v>74</v>
      </c>
      <c r="BF793" t="s">
        <v>74</v>
      </c>
      <c r="BG793" t="s">
        <v>74</v>
      </c>
      <c r="BH793" t="s">
        <v>74</v>
      </c>
      <c r="BI793">
        <v>2</v>
      </c>
      <c r="BJ793" t="s">
        <v>8077</v>
      </c>
      <c r="BK793" t="s">
        <v>97</v>
      </c>
      <c r="BL793" t="s">
        <v>4826</v>
      </c>
      <c r="BM793" t="s">
        <v>8078</v>
      </c>
      <c r="BN793" t="s">
        <v>74</v>
      </c>
      <c r="BO793" t="s">
        <v>74</v>
      </c>
      <c r="BP793" t="s">
        <v>74</v>
      </c>
      <c r="BQ793" t="s">
        <v>74</v>
      </c>
      <c r="BR793" t="s">
        <v>100</v>
      </c>
      <c r="BS793" t="s">
        <v>8079</v>
      </c>
      <c r="BT793" t="str">
        <f>HYPERLINK("https%3A%2F%2Fwww.webofscience.com%2Fwos%2Fwoscc%2Ffull-record%2FWOS:A1990EE59700006","View Full Record in Web of Science")</f>
        <v>View Full Record in Web of Science</v>
      </c>
    </row>
    <row r="794" spans="1:72" x14ac:dyDescent="0.15">
      <c r="A794" t="s">
        <v>72</v>
      </c>
      <c r="B794" t="s">
        <v>8080</v>
      </c>
      <c r="C794" t="s">
        <v>74</v>
      </c>
      <c r="D794" t="s">
        <v>74</v>
      </c>
      <c r="E794" t="s">
        <v>74</v>
      </c>
      <c r="F794" t="s">
        <v>8080</v>
      </c>
      <c r="G794" t="s">
        <v>74</v>
      </c>
      <c r="H794" t="s">
        <v>74</v>
      </c>
      <c r="I794" t="s">
        <v>8081</v>
      </c>
      <c r="J794" t="s">
        <v>665</v>
      </c>
      <c r="K794" t="s">
        <v>74</v>
      </c>
      <c r="L794" t="s">
        <v>74</v>
      </c>
      <c r="M794" t="s">
        <v>77</v>
      </c>
      <c r="N794" t="s">
        <v>78</v>
      </c>
      <c r="O794" t="s">
        <v>74</v>
      </c>
      <c r="P794" t="s">
        <v>74</v>
      </c>
      <c r="Q794" t="s">
        <v>74</v>
      </c>
      <c r="R794" t="s">
        <v>74</v>
      </c>
      <c r="S794" t="s">
        <v>74</v>
      </c>
      <c r="T794" t="s">
        <v>74</v>
      </c>
      <c r="U794" t="s">
        <v>74</v>
      </c>
      <c r="V794" t="s">
        <v>74</v>
      </c>
      <c r="W794" t="s">
        <v>74</v>
      </c>
      <c r="X794" t="s">
        <v>74</v>
      </c>
      <c r="Y794" t="s">
        <v>7347</v>
      </c>
      <c r="Z794" t="s">
        <v>74</v>
      </c>
      <c r="AA794" t="s">
        <v>7348</v>
      </c>
      <c r="AB794" t="s">
        <v>74</v>
      </c>
      <c r="AC794" t="s">
        <v>74</v>
      </c>
      <c r="AD794" t="s">
        <v>74</v>
      </c>
      <c r="AE794" t="s">
        <v>74</v>
      </c>
      <c r="AF794" t="s">
        <v>74</v>
      </c>
      <c r="AG794">
        <v>32</v>
      </c>
      <c r="AH794">
        <v>32</v>
      </c>
      <c r="AI794">
        <v>34</v>
      </c>
      <c r="AJ794">
        <v>0</v>
      </c>
      <c r="AK794">
        <v>9</v>
      </c>
      <c r="AL794" t="s">
        <v>671</v>
      </c>
      <c r="AM794" t="s">
        <v>249</v>
      </c>
      <c r="AN794" t="s">
        <v>672</v>
      </c>
      <c r="AO794" t="s">
        <v>673</v>
      </c>
      <c r="AP794" t="s">
        <v>74</v>
      </c>
      <c r="AQ794" t="s">
        <v>74</v>
      </c>
      <c r="AR794" t="s">
        <v>674</v>
      </c>
      <c r="AS794" t="s">
        <v>675</v>
      </c>
      <c r="AT794" t="s">
        <v>7977</v>
      </c>
      <c r="AU794">
        <v>1990</v>
      </c>
      <c r="AV794">
        <v>222</v>
      </c>
      <c r="AW794" t="s">
        <v>74</v>
      </c>
      <c r="AX794">
        <v>2</v>
      </c>
      <c r="AY794" t="s">
        <v>74</v>
      </c>
      <c r="AZ794" t="s">
        <v>74</v>
      </c>
      <c r="BA794" t="s">
        <v>74</v>
      </c>
      <c r="BB794">
        <v>177</v>
      </c>
      <c r="BC794">
        <v>185</v>
      </c>
      <c r="BD794" t="s">
        <v>74</v>
      </c>
      <c r="BE794" t="s">
        <v>8082</v>
      </c>
      <c r="BF794" t="str">
        <f>HYPERLINK("http://dx.doi.org/10.1111/j.1469-7998.1990.tb05670.x","http://dx.doi.org/10.1111/j.1469-7998.1990.tb05670.x")</f>
        <v>http://dx.doi.org/10.1111/j.1469-7998.1990.tb05670.x</v>
      </c>
      <c r="BG794" t="s">
        <v>74</v>
      </c>
      <c r="BH794" t="s">
        <v>74</v>
      </c>
      <c r="BI794">
        <v>9</v>
      </c>
      <c r="BJ794" t="s">
        <v>677</v>
      </c>
      <c r="BK794" t="s">
        <v>97</v>
      </c>
      <c r="BL794" t="s">
        <v>677</v>
      </c>
      <c r="BM794" t="s">
        <v>8083</v>
      </c>
      <c r="BN794" t="s">
        <v>74</v>
      </c>
      <c r="BO794" t="s">
        <v>74</v>
      </c>
      <c r="BP794" t="s">
        <v>74</v>
      </c>
      <c r="BQ794" t="s">
        <v>74</v>
      </c>
      <c r="BR794" t="s">
        <v>100</v>
      </c>
      <c r="BS794" t="s">
        <v>8084</v>
      </c>
      <c r="BT794" t="str">
        <f>HYPERLINK("https%3A%2F%2Fwww.webofscience.com%2Fwos%2Fwoscc%2Ffull-record%2FWOS:A1990EH00100001","View Full Record in Web of Science")</f>
        <v>View Full Record in Web of Science</v>
      </c>
    </row>
    <row r="795" spans="1:72" x14ac:dyDescent="0.15">
      <c r="A795" t="s">
        <v>72</v>
      </c>
      <c r="B795" t="s">
        <v>8085</v>
      </c>
      <c r="C795" t="s">
        <v>74</v>
      </c>
      <c r="D795" t="s">
        <v>74</v>
      </c>
      <c r="E795" t="s">
        <v>74</v>
      </c>
      <c r="F795" t="s">
        <v>8085</v>
      </c>
      <c r="G795" t="s">
        <v>74</v>
      </c>
      <c r="H795" t="s">
        <v>74</v>
      </c>
      <c r="I795" t="s">
        <v>8086</v>
      </c>
      <c r="J795" t="s">
        <v>6665</v>
      </c>
      <c r="K795" t="s">
        <v>74</v>
      </c>
      <c r="L795" t="s">
        <v>74</v>
      </c>
      <c r="M795" t="s">
        <v>77</v>
      </c>
      <c r="N795" t="s">
        <v>78</v>
      </c>
      <c r="O795" t="s">
        <v>74</v>
      </c>
      <c r="P795" t="s">
        <v>74</v>
      </c>
      <c r="Q795" t="s">
        <v>74</v>
      </c>
      <c r="R795" t="s">
        <v>74</v>
      </c>
      <c r="S795" t="s">
        <v>74</v>
      </c>
      <c r="T795" t="s">
        <v>74</v>
      </c>
      <c r="U795" t="s">
        <v>74</v>
      </c>
      <c r="V795" t="s">
        <v>74</v>
      </c>
      <c r="W795" t="s">
        <v>74</v>
      </c>
      <c r="X795" t="s">
        <v>74</v>
      </c>
      <c r="Y795" t="s">
        <v>8087</v>
      </c>
      <c r="Z795" t="s">
        <v>74</v>
      </c>
      <c r="AA795" t="s">
        <v>8088</v>
      </c>
      <c r="AB795" t="s">
        <v>8089</v>
      </c>
      <c r="AC795" t="s">
        <v>74</v>
      </c>
      <c r="AD795" t="s">
        <v>74</v>
      </c>
      <c r="AE795" t="s">
        <v>74</v>
      </c>
      <c r="AF795" t="s">
        <v>74</v>
      </c>
      <c r="AG795">
        <v>27</v>
      </c>
      <c r="AH795">
        <v>27</v>
      </c>
      <c r="AI795">
        <v>27</v>
      </c>
      <c r="AJ795">
        <v>0</v>
      </c>
      <c r="AK795">
        <v>7</v>
      </c>
      <c r="AL795" t="s">
        <v>6668</v>
      </c>
      <c r="AM795" t="s">
        <v>1698</v>
      </c>
      <c r="AN795" t="s">
        <v>4836</v>
      </c>
      <c r="AO795" t="s">
        <v>6669</v>
      </c>
      <c r="AP795" t="s">
        <v>74</v>
      </c>
      <c r="AQ795" t="s">
        <v>74</v>
      </c>
      <c r="AR795" t="s">
        <v>6670</v>
      </c>
      <c r="AS795" t="s">
        <v>6671</v>
      </c>
      <c r="AT795" t="s">
        <v>7977</v>
      </c>
      <c r="AU795">
        <v>1990</v>
      </c>
      <c r="AV795">
        <v>6</v>
      </c>
      <c r="AW795">
        <v>4</v>
      </c>
      <c r="AX795" t="s">
        <v>74</v>
      </c>
      <c r="AY795" t="s">
        <v>74</v>
      </c>
      <c r="AZ795" t="s">
        <v>74</v>
      </c>
      <c r="BA795" t="s">
        <v>74</v>
      </c>
      <c r="BB795">
        <v>292</v>
      </c>
      <c r="BC795">
        <v>304</v>
      </c>
      <c r="BD795" t="s">
        <v>74</v>
      </c>
      <c r="BE795" t="s">
        <v>8090</v>
      </c>
      <c r="BF795" t="str">
        <f>HYPERLINK("http://dx.doi.org/10.1111/j.1748-7692.1990.tb00359.x","http://dx.doi.org/10.1111/j.1748-7692.1990.tb00359.x")</f>
        <v>http://dx.doi.org/10.1111/j.1748-7692.1990.tb00359.x</v>
      </c>
      <c r="BG795" t="s">
        <v>74</v>
      </c>
      <c r="BH795" t="s">
        <v>74</v>
      </c>
      <c r="BI795">
        <v>13</v>
      </c>
      <c r="BJ795" t="s">
        <v>1263</v>
      </c>
      <c r="BK795" t="s">
        <v>97</v>
      </c>
      <c r="BL795" t="s">
        <v>1263</v>
      </c>
      <c r="BM795" t="s">
        <v>8091</v>
      </c>
      <c r="BN795" t="s">
        <v>74</v>
      </c>
      <c r="BO795" t="s">
        <v>74</v>
      </c>
      <c r="BP795" t="s">
        <v>74</v>
      </c>
      <c r="BQ795" t="s">
        <v>74</v>
      </c>
      <c r="BR795" t="s">
        <v>100</v>
      </c>
      <c r="BS795" t="s">
        <v>8092</v>
      </c>
      <c r="BT795" t="str">
        <f>HYPERLINK("https%3A%2F%2Fwww.webofscience.com%2Fwos%2Fwoscc%2Ffull-record%2FWOS:A1990EJ78200003","View Full Record in Web of Science")</f>
        <v>View Full Record in Web of Science</v>
      </c>
    </row>
    <row r="796" spans="1:72" x14ac:dyDescent="0.15">
      <c r="A796" t="s">
        <v>72</v>
      </c>
      <c r="B796" t="s">
        <v>8093</v>
      </c>
      <c r="C796" t="s">
        <v>74</v>
      </c>
      <c r="D796" t="s">
        <v>74</v>
      </c>
      <c r="E796" t="s">
        <v>74</v>
      </c>
      <c r="F796" t="s">
        <v>8093</v>
      </c>
      <c r="G796" t="s">
        <v>74</v>
      </c>
      <c r="H796" t="s">
        <v>74</v>
      </c>
      <c r="I796" t="s">
        <v>8094</v>
      </c>
      <c r="J796" t="s">
        <v>729</v>
      </c>
      <c r="K796" t="s">
        <v>74</v>
      </c>
      <c r="L796" t="s">
        <v>74</v>
      </c>
      <c r="M796" t="s">
        <v>77</v>
      </c>
      <c r="N796" t="s">
        <v>177</v>
      </c>
      <c r="O796" t="s">
        <v>74</v>
      </c>
      <c r="P796" t="s">
        <v>74</v>
      </c>
      <c r="Q796" t="s">
        <v>74</v>
      </c>
      <c r="R796" t="s">
        <v>74</v>
      </c>
      <c r="S796" t="s">
        <v>74</v>
      </c>
      <c r="T796" t="s">
        <v>74</v>
      </c>
      <c r="U796" t="s">
        <v>74</v>
      </c>
      <c r="V796" t="s">
        <v>74</v>
      </c>
      <c r="W796" t="s">
        <v>74</v>
      </c>
      <c r="X796" t="s">
        <v>74</v>
      </c>
      <c r="Y796" t="s">
        <v>74</v>
      </c>
      <c r="Z796" t="s">
        <v>74</v>
      </c>
      <c r="AA796" t="s">
        <v>74</v>
      </c>
      <c r="AB796" t="s">
        <v>74</v>
      </c>
      <c r="AC796" t="s">
        <v>74</v>
      </c>
      <c r="AD796" t="s">
        <v>74</v>
      </c>
      <c r="AE796" t="s">
        <v>74</v>
      </c>
      <c r="AF796" t="s">
        <v>74</v>
      </c>
      <c r="AG796">
        <v>0</v>
      </c>
      <c r="AH796">
        <v>0</v>
      </c>
      <c r="AI796">
        <v>0</v>
      </c>
      <c r="AJ796">
        <v>0</v>
      </c>
      <c r="AK796">
        <v>0</v>
      </c>
      <c r="AL796" t="s">
        <v>461</v>
      </c>
      <c r="AM796" t="s">
        <v>249</v>
      </c>
      <c r="AN796" t="s">
        <v>735</v>
      </c>
      <c r="AO796" t="s">
        <v>736</v>
      </c>
      <c r="AP796" t="s">
        <v>737</v>
      </c>
      <c r="AQ796" t="s">
        <v>74</v>
      </c>
      <c r="AR796" t="s">
        <v>738</v>
      </c>
      <c r="AS796" t="s">
        <v>739</v>
      </c>
      <c r="AT796" t="s">
        <v>7977</v>
      </c>
      <c r="AU796">
        <v>1990</v>
      </c>
      <c r="AV796">
        <v>21</v>
      </c>
      <c r="AW796">
        <v>10</v>
      </c>
      <c r="AX796" t="s">
        <v>74</v>
      </c>
      <c r="AY796" t="s">
        <v>74</v>
      </c>
      <c r="AZ796" t="s">
        <v>74</v>
      </c>
      <c r="BA796" t="s">
        <v>74</v>
      </c>
      <c r="BB796">
        <v>460</v>
      </c>
      <c r="BC796">
        <v>460</v>
      </c>
      <c r="BD796" t="s">
        <v>74</v>
      </c>
      <c r="BE796" t="s">
        <v>8095</v>
      </c>
      <c r="BF796" t="str">
        <f>HYPERLINK("http://dx.doi.org/10.1016/0025-326X(90)90047-C","http://dx.doi.org/10.1016/0025-326X(90)90047-C")</f>
        <v>http://dx.doi.org/10.1016/0025-326X(90)90047-C</v>
      </c>
      <c r="BG796" t="s">
        <v>74</v>
      </c>
      <c r="BH796" t="s">
        <v>74</v>
      </c>
      <c r="BI796">
        <v>1</v>
      </c>
      <c r="BJ796" t="s">
        <v>741</v>
      </c>
      <c r="BK796" t="s">
        <v>97</v>
      </c>
      <c r="BL796" t="s">
        <v>742</v>
      </c>
      <c r="BM796" t="s">
        <v>8096</v>
      </c>
      <c r="BN796" t="s">
        <v>74</v>
      </c>
      <c r="BO796" t="s">
        <v>74</v>
      </c>
      <c r="BP796" t="s">
        <v>74</v>
      </c>
      <c r="BQ796" t="s">
        <v>74</v>
      </c>
      <c r="BR796" t="s">
        <v>100</v>
      </c>
      <c r="BS796" t="s">
        <v>8097</v>
      </c>
      <c r="BT796" t="str">
        <f>HYPERLINK("https%3A%2F%2Fwww.webofscience.com%2Fwos%2Fwoscc%2Ffull-record%2FWOS:A1990EF78400007","View Full Record in Web of Science")</f>
        <v>View Full Record in Web of Science</v>
      </c>
    </row>
    <row r="797" spans="1:72" x14ac:dyDescent="0.15">
      <c r="A797" t="s">
        <v>72</v>
      </c>
      <c r="B797" t="s">
        <v>8098</v>
      </c>
      <c r="C797" t="s">
        <v>74</v>
      </c>
      <c r="D797" t="s">
        <v>74</v>
      </c>
      <c r="E797" t="s">
        <v>74</v>
      </c>
      <c r="F797" t="s">
        <v>8098</v>
      </c>
      <c r="G797" t="s">
        <v>74</v>
      </c>
      <c r="H797" t="s">
        <v>74</v>
      </c>
      <c r="I797" t="s">
        <v>8099</v>
      </c>
      <c r="J797" t="s">
        <v>8100</v>
      </c>
      <c r="K797" t="s">
        <v>74</v>
      </c>
      <c r="L797" t="s">
        <v>74</v>
      </c>
      <c r="M797" t="s">
        <v>77</v>
      </c>
      <c r="N797" t="s">
        <v>401</v>
      </c>
      <c r="O797" t="s">
        <v>8101</v>
      </c>
      <c r="P797" t="s">
        <v>5269</v>
      </c>
      <c r="Q797" t="s">
        <v>8102</v>
      </c>
      <c r="R797" t="s">
        <v>74</v>
      </c>
      <c r="S797" t="s">
        <v>74</v>
      </c>
      <c r="T797" t="s">
        <v>74</v>
      </c>
      <c r="U797" t="s">
        <v>74</v>
      </c>
      <c r="V797" t="s">
        <v>74</v>
      </c>
      <c r="W797" t="s">
        <v>74</v>
      </c>
      <c r="X797" t="s">
        <v>74</v>
      </c>
      <c r="Y797" t="s">
        <v>8103</v>
      </c>
      <c r="Z797" t="s">
        <v>74</v>
      </c>
      <c r="AA797" t="s">
        <v>8104</v>
      </c>
      <c r="AB797" t="s">
        <v>8105</v>
      </c>
      <c r="AC797" t="s">
        <v>74</v>
      </c>
      <c r="AD797" t="s">
        <v>74</v>
      </c>
      <c r="AE797" t="s">
        <v>74</v>
      </c>
      <c r="AF797" t="s">
        <v>74</v>
      </c>
      <c r="AG797">
        <v>68</v>
      </c>
      <c r="AH797">
        <v>62</v>
      </c>
      <c r="AI797">
        <v>64</v>
      </c>
      <c r="AJ797">
        <v>0</v>
      </c>
      <c r="AK797">
        <v>3</v>
      </c>
      <c r="AL797" t="s">
        <v>1776</v>
      </c>
      <c r="AM797" t="s">
        <v>1777</v>
      </c>
      <c r="AN797" t="s">
        <v>1778</v>
      </c>
      <c r="AO797" t="s">
        <v>8106</v>
      </c>
      <c r="AP797" t="s">
        <v>74</v>
      </c>
      <c r="AQ797" t="s">
        <v>74</v>
      </c>
      <c r="AR797" t="s">
        <v>8107</v>
      </c>
      <c r="AS797" t="s">
        <v>8108</v>
      </c>
      <c r="AT797" t="s">
        <v>7977</v>
      </c>
      <c r="AU797">
        <v>1990</v>
      </c>
      <c r="AV797">
        <v>14</v>
      </c>
      <c r="AW797">
        <v>10</v>
      </c>
      <c r="AX797" t="s">
        <v>74</v>
      </c>
      <c r="AY797" t="s">
        <v>74</v>
      </c>
      <c r="AZ797" t="s">
        <v>74</v>
      </c>
      <c r="BA797" t="s">
        <v>74</v>
      </c>
      <c r="BB797">
        <v>761</v>
      </c>
      <c r="BC797">
        <v>775</v>
      </c>
      <c r="BD797" t="s">
        <v>74</v>
      </c>
      <c r="BE797" t="s">
        <v>74</v>
      </c>
      <c r="BF797" t="s">
        <v>74</v>
      </c>
      <c r="BG797" t="s">
        <v>74</v>
      </c>
      <c r="BH797" t="s">
        <v>74</v>
      </c>
      <c r="BI797">
        <v>15</v>
      </c>
      <c r="BJ797" t="s">
        <v>2432</v>
      </c>
      <c r="BK797" t="s">
        <v>417</v>
      </c>
      <c r="BL797" t="s">
        <v>203</v>
      </c>
      <c r="BM797" t="s">
        <v>8109</v>
      </c>
      <c r="BN797" t="s">
        <v>74</v>
      </c>
      <c r="BO797" t="s">
        <v>74</v>
      </c>
      <c r="BP797" t="s">
        <v>74</v>
      </c>
      <c r="BQ797" t="s">
        <v>74</v>
      </c>
      <c r="BR797" t="s">
        <v>100</v>
      </c>
      <c r="BS797" t="s">
        <v>8110</v>
      </c>
      <c r="BT797" t="str">
        <f>HYPERLINK("https%3A%2F%2Fwww.webofscience.com%2Fwos%2Fwoscc%2Ffull-record%2FWOS:A1990EG63400008","View Full Record in Web of Science")</f>
        <v>View Full Record in Web of Science</v>
      </c>
    </row>
    <row r="798" spans="1:72" x14ac:dyDescent="0.15">
      <c r="A798" t="s">
        <v>72</v>
      </c>
      <c r="B798" t="s">
        <v>8111</v>
      </c>
      <c r="C798" t="s">
        <v>74</v>
      </c>
      <c r="D798" t="s">
        <v>74</v>
      </c>
      <c r="E798" t="s">
        <v>74</v>
      </c>
      <c r="F798" t="s">
        <v>8112</v>
      </c>
      <c r="G798" t="s">
        <v>74</v>
      </c>
      <c r="H798" t="s">
        <v>74</v>
      </c>
      <c r="I798" t="s">
        <v>8113</v>
      </c>
      <c r="J798" t="s">
        <v>3449</v>
      </c>
      <c r="K798" t="s">
        <v>74</v>
      </c>
      <c r="L798" t="s">
        <v>74</v>
      </c>
      <c r="M798" t="s">
        <v>77</v>
      </c>
      <c r="N798" t="s">
        <v>78</v>
      </c>
      <c r="O798" t="s">
        <v>74</v>
      </c>
      <c r="P798" t="s">
        <v>74</v>
      </c>
      <c r="Q798" t="s">
        <v>74</v>
      </c>
      <c r="R798" t="s">
        <v>74</v>
      </c>
      <c r="S798" t="s">
        <v>74</v>
      </c>
      <c r="T798" t="s">
        <v>74</v>
      </c>
      <c r="U798" t="s">
        <v>74</v>
      </c>
      <c r="V798" t="s">
        <v>8114</v>
      </c>
      <c r="W798" t="s">
        <v>8115</v>
      </c>
      <c r="X798" t="s">
        <v>8116</v>
      </c>
      <c r="Y798" t="s">
        <v>8117</v>
      </c>
      <c r="Z798" t="s">
        <v>74</v>
      </c>
      <c r="AA798" t="s">
        <v>74</v>
      </c>
      <c r="AB798" t="s">
        <v>8118</v>
      </c>
      <c r="AC798" t="s">
        <v>8119</v>
      </c>
      <c r="AD798" t="s">
        <v>8120</v>
      </c>
      <c r="AE798" t="s">
        <v>8121</v>
      </c>
      <c r="AF798" t="s">
        <v>74</v>
      </c>
      <c r="AG798">
        <v>62</v>
      </c>
      <c r="AH798">
        <v>30</v>
      </c>
      <c r="AI798">
        <v>31</v>
      </c>
      <c r="AJ798">
        <v>0</v>
      </c>
      <c r="AK798">
        <v>4</v>
      </c>
      <c r="AL798" t="s">
        <v>86</v>
      </c>
      <c r="AM798" t="s">
        <v>87</v>
      </c>
      <c r="AN798" t="s">
        <v>88</v>
      </c>
      <c r="AO798" t="s">
        <v>3457</v>
      </c>
      <c r="AP798" t="s">
        <v>74</v>
      </c>
      <c r="AQ798" t="s">
        <v>74</v>
      </c>
      <c r="AR798" t="s">
        <v>3449</v>
      </c>
      <c r="AS798" t="s">
        <v>3459</v>
      </c>
      <c r="AT798" t="s">
        <v>7977</v>
      </c>
      <c r="AU798">
        <v>1990</v>
      </c>
      <c r="AV798">
        <v>5</v>
      </c>
      <c r="AW798">
        <v>5</v>
      </c>
      <c r="AX798" t="s">
        <v>74</v>
      </c>
      <c r="AY798" t="s">
        <v>74</v>
      </c>
      <c r="AZ798" t="s">
        <v>74</v>
      </c>
      <c r="BA798" t="s">
        <v>74</v>
      </c>
      <c r="BB798">
        <v>685</v>
      </c>
      <c r="BC798">
        <v>707</v>
      </c>
      <c r="BD798" t="s">
        <v>74</v>
      </c>
      <c r="BE798" t="s">
        <v>8122</v>
      </c>
      <c r="BF798" t="str">
        <f>HYPERLINK("http://dx.doi.org/10.1029/PA005i005p00685","http://dx.doi.org/10.1029/PA005i005p00685")</f>
        <v>http://dx.doi.org/10.1029/PA005i005p00685</v>
      </c>
      <c r="BG798" t="s">
        <v>74</v>
      </c>
      <c r="BH798" t="s">
        <v>74</v>
      </c>
      <c r="BI798">
        <v>23</v>
      </c>
      <c r="BJ798" t="s">
        <v>3461</v>
      </c>
      <c r="BK798" t="s">
        <v>97</v>
      </c>
      <c r="BL798" t="s">
        <v>3462</v>
      </c>
      <c r="BM798" t="s">
        <v>8123</v>
      </c>
      <c r="BN798" t="s">
        <v>74</v>
      </c>
      <c r="BO798" t="s">
        <v>74</v>
      </c>
      <c r="BP798" t="s">
        <v>74</v>
      </c>
      <c r="BQ798" t="s">
        <v>74</v>
      </c>
      <c r="BR798" t="s">
        <v>100</v>
      </c>
      <c r="BS798" t="s">
        <v>8124</v>
      </c>
      <c r="BT798" t="str">
        <f>HYPERLINK("https%3A%2F%2Fwww.webofscience.com%2Fwos%2Fwoscc%2Ffull-record%2FWOS:000208339000003","View Full Record in Web of Science")</f>
        <v>View Full Record in Web of Science</v>
      </c>
    </row>
    <row r="799" spans="1:72" x14ac:dyDescent="0.15">
      <c r="A799" t="s">
        <v>72</v>
      </c>
      <c r="B799" t="s">
        <v>8125</v>
      </c>
      <c r="C799" t="s">
        <v>74</v>
      </c>
      <c r="D799" t="s">
        <v>74</v>
      </c>
      <c r="E799" t="s">
        <v>74</v>
      </c>
      <c r="F799" t="s">
        <v>8126</v>
      </c>
      <c r="G799" t="s">
        <v>74</v>
      </c>
      <c r="H799" t="s">
        <v>74</v>
      </c>
      <c r="I799" t="s">
        <v>8127</v>
      </c>
      <c r="J799" t="s">
        <v>3449</v>
      </c>
      <c r="K799" t="s">
        <v>74</v>
      </c>
      <c r="L799" t="s">
        <v>74</v>
      </c>
      <c r="M799" t="s">
        <v>77</v>
      </c>
      <c r="N799" t="s">
        <v>78</v>
      </c>
      <c r="O799" t="s">
        <v>74</v>
      </c>
      <c r="P799" t="s">
        <v>74</v>
      </c>
      <c r="Q799" t="s">
        <v>74</v>
      </c>
      <c r="R799" t="s">
        <v>74</v>
      </c>
      <c r="S799" t="s">
        <v>74</v>
      </c>
      <c r="T799" t="s">
        <v>74</v>
      </c>
      <c r="U799" t="s">
        <v>74</v>
      </c>
      <c r="V799" t="s">
        <v>8128</v>
      </c>
      <c r="W799" t="s">
        <v>8129</v>
      </c>
      <c r="X799" t="s">
        <v>4183</v>
      </c>
      <c r="Y799" t="s">
        <v>8130</v>
      </c>
      <c r="Z799" t="s">
        <v>74</v>
      </c>
      <c r="AA799" t="s">
        <v>74</v>
      </c>
      <c r="AB799" t="s">
        <v>74</v>
      </c>
      <c r="AC799" t="s">
        <v>8131</v>
      </c>
      <c r="AD799" t="s">
        <v>8132</v>
      </c>
      <c r="AE799" t="s">
        <v>8133</v>
      </c>
      <c r="AF799" t="s">
        <v>74</v>
      </c>
      <c r="AG799">
        <v>37</v>
      </c>
      <c r="AH799">
        <v>102</v>
      </c>
      <c r="AI799">
        <v>110</v>
      </c>
      <c r="AJ799">
        <v>0</v>
      </c>
      <c r="AK799">
        <v>14</v>
      </c>
      <c r="AL799" t="s">
        <v>86</v>
      </c>
      <c r="AM799" t="s">
        <v>87</v>
      </c>
      <c r="AN799" t="s">
        <v>88</v>
      </c>
      <c r="AO799" t="s">
        <v>3457</v>
      </c>
      <c r="AP799" t="s">
        <v>74</v>
      </c>
      <c r="AQ799" t="s">
        <v>74</v>
      </c>
      <c r="AR799" t="s">
        <v>3449</v>
      </c>
      <c r="AS799" t="s">
        <v>3459</v>
      </c>
      <c r="AT799" t="s">
        <v>7977</v>
      </c>
      <c r="AU799">
        <v>1990</v>
      </c>
      <c r="AV799">
        <v>5</v>
      </c>
      <c r="AW799">
        <v>5</v>
      </c>
      <c r="AX799" t="s">
        <v>74</v>
      </c>
      <c r="AY799" t="s">
        <v>74</v>
      </c>
      <c r="AZ799" t="s">
        <v>74</v>
      </c>
      <c r="BA799" t="s">
        <v>74</v>
      </c>
      <c r="BB799">
        <v>719</v>
      </c>
      <c r="BC799">
        <v>742</v>
      </c>
      <c r="BD799" t="s">
        <v>74</v>
      </c>
      <c r="BE799" t="s">
        <v>8134</v>
      </c>
      <c r="BF799" t="str">
        <f>HYPERLINK("http://dx.doi.org/10.1029/PA005i005p00719","http://dx.doi.org/10.1029/PA005i005p00719")</f>
        <v>http://dx.doi.org/10.1029/PA005i005p00719</v>
      </c>
      <c r="BG799" t="s">
        <v>74</v>
      </c>
      <c r="BH799" t="s">
        <v>74</v>
      </c>
      <c r="BI799">
        <v>24</v>
      </c>
      <c r="BJ799" t="s">
        <v>3461</v>
      </c>
      <c r="BK799" t="s">
        <v>97</v>
      </c>
      <c r="BL799" t="s">
        <v>3462</v>
      </c>
      <c r="BM799" t="s">
        <v>8123</v>
      </c>
      <c r="BN799" t="s">
        <v>74</v>
      </c>
      <c r="BO799" t="s">
        <v>74</v>
      </c>
      <c r="BP799" t="s">
        <v>74</v>
      </c>
      <c r="BQ799" t="s">
        <v>74</v>
      </c>
      <c r="BR799" t="s">
        <v>100</v>
      </c>
      <c r="BS799" t="s">
        <v>8135</v>
      </c>
      <c r="BT799" t="str">
        <f>HYPERLINK("https%3A%2F%2Fwww.webofscience.com%2Fwos%2Fwoscc%2Ffull-record%2FWOS:000208339000006","View Full Record in Web of Science")</f>
        <v>View Full Record in Web of Science</v>
      </c>
    </row>
    <row r="800" spans="1:72" x14ac:dyDescent="0.15">
      <c r="A800" t="s">
        <v>72</v>
      </c>
      <c r="B800" t="s">
        <v>8136</v>
      </c>
      <c r="C800" t="s">
        <v>74</v>
      </c>
      <c r="D800" t="s">
        <v>74</v>
      </c>
      <c r="E800" t="s">
        <v>74</v>
      </c>
      <c r="F800" t="s">
        <v>8137</v>
      </c>
      <c r="G800" t="s">
        <v>74</v>
      </c>
      <c r="H800" t="s">
        <v>74</v>
      </c>
      <c r="I800" t="s">
        <v>8138</v>
      </c>
      <c r="J800" t="s">
        <v>3449</v>
      </c>
      <c r="K800" t="s">
        <v>74</v>
      </c>
      <c r="L800" t="s">
        <v>74</v>
      </c>
      <c r="M800" t="s">
        <v>77</v>
      </c>
      <c r="N800" t="s">
        <v>78</v>
      </c>
      <c r="O800" t="s">
        <v>74</v>
      </c>
      <c r="P800" t="s">
        <v>74</v>
      </c>
      <c r="Q800" t="s">
        <v>74</v>
      </c>
      <c r="R800" t="s">
        <v>74</v>
      </c>
      <c r="S800" t="s">
        <v>74</v>
      </c>
      <c r="T800" t="s">
        <v>74</v>
      </c>
      <c r="U800" t="s">
        <v>8139</v>
      </c>
      <c r="V800" t="s">
        <v>8140</v>
      </c>
      <c r="W800" t="s">
        <v>8141</v>
      </c>
      <c r="X800" t="s">
        <v>3227</v>
      </c>
      <c r="Y800" t="s">
        <v>8142</v>
      </c>
      <c r="Z800" t="s">
        <v>74</v>
      </c>
      <c r="AA800" t="s">
        <v>74</v>
      </c>
      <c r="AB800" t="s">
        <v>8143</v>
      </c>
      <c r="AC800" t="s">
        <v>8144</v>
      </c>
      <c r="AD800" t="s">
        <v>8145</v>
      </c>
      <c r="AE800" t="s">
        <v>8146</v>
      </c>
      <c r="AF800" t="s">
        <v>74</v>
      </c>
      <c r="AG800">
        <v>67</v>
      </c>
      <c r="AH800">
        <v>158</v>
      </c>
      <c r="AI800">
        <v>165</v>
      </c>
      <c r="AJ800">
        <v>1</v>
      </c>
      <c r="AK800">
        <v>20</v>
      </c>
      <c r="AL800" t="s">
        <v>86</v>
      </c>
      <c r="AM800" t="s">
        <v>87</v>
      </c>
      <c r="AN800" t="s">
        <v>88</v>
      </c>
      <c r="AO800" t="s">
        <v>3457</v>
      </c>
      <c r="AP800" t="s">
        <v>3458</v>
      </c>
      <c r="AQ800" t="s">
        <v>74</v>
      </c>
      <c r="AR800" t="s">
        <v>3449</v>
      </c>
      <c r="AS800" t="s">
        <v>3459</v>
      </c>
      <c r="AT800" t="s">
        <v>7977</v>
      </c>
      <c r="AU800">
        <v>1990</v>
      </c>
      <c r="AV800">
        <v>5</v>
      </c>
      <c r="AW800">
        <v>5</v>
      </c>
      <c r="AX800" t="s">
        <v>74</v>
      </c>
      <c r="AY800" t="s">
        <v>74</v>
      </c>
      <c r="AZ800" t="s">
        <v>74</v>
      </c>
      <c r="BA800" t="s">
        <v>74</v>
      </c>
      <c r="BB800">
        <v>761</v>
      </c>
      <c r="BC800">
        <v>787</v>
      </c>
      <c r="BD800" t="s">
        <v>74</v>
      </c>
      <c r="BE800" t="s">
        <v>8147</v>
      </c>
      <c r="BF800" t="str">
        <f>HYPERLINK("http://dx.doi.org/10.1029/PA005i005p00761","http://dx.doi.org/10.1029/PA005i005p00761")</f>
        <v>http://dx.doi.org/10.1029/PA005i005p00761</v>
      </c>
      <c r="BG800" t="s">
        <v>74</v>
      </c>
      <c r="BH800" t="s">
        <v>74</v>
      </c>
      <c r="BI800">
        <v>27</v>
      </c>
      <c r="BJ800" t="s">
        <v>3461</v>
      </c>
      <c r="BK800" t="s">
        <v>97</v>
      </c>
      <c r="BL800" t="s">
        <v>3462</v>
      </c>
      <c r="BM800" t="s">
        <v>8123</v>
      </c>
      <c r="BN800" t="s">
        <v>74</v>
      </c>
      <c r="BO800" t="s">
        <v>74</v>
      </c>
      <c r="BP800" t="s">
        <v>74</v>
      </c>
      <c r="BQ800" t="s">
        <v>74</v>
      </c>
      <c r="BR800" t="s">
        <v>100</v>
      </c>
      <c r="BS800" t="s">
        <v>8148</v>
      </c>
      <c r="BT800" t="str">
        <f>HYPERLINK("https%3A%2F%2Fwww.webofscience.com%2Fwos%2Fwoscc%2Ffull-record%2FWOS:000208339000008","View Full Record in Web of Science")</f>
        <v>View Full Record in Web of Science</v>
      </c>
    </row>
    <row r="801" spans="1:72" x14ac:dyDescent="0.15">
      <c r="A801" t="s">
        <v>72</v>
      </c>
      <c r="B801" t="s">
        <v>8149</v>
      </c>
      <c r="C801" t="s">
        <v>74</v>
      </c>
      <c r="D801" t="s">
        <v>74</v>
      </c>
      <c r="E801" t="s">
        <v>74</v>
      </c>
      <c r="F801" t="s">
        <v>8149</v>
      </c>
      <c r="G801" t="s">
        <v>74</v>
      </c>
      <c r="H801" t="s">
        <v>74</v>
      </c>
      <c r="I801" t="s">
        <v>8150</v>
      </c>
      <c r="J801" t="s">
        <v>823</v>
      </c>
      <c r="K801" t="s">
        <v>74</v>
      </c>
      <c r="L801" t="s">
        <v>74</v>
      </c>
      <c r="M801" t="s">
        <v>77</v>
      </c>
      <c r="N801" t="s">
        <v>78</v>
      </c>
      <c r="O801" t="s">
        <v>74</v>
      </c>
      <c r="P801" t="s">
        <v>74</v>
      </c>
      <c r="Q801" t="s">
        <v>74</v>
      </c>
      <c r="R801" t="s">
        <v>74</v>
      </c>
      <c r="S801" t="s">
        <v>74</v>
      </c>
      <c r="T801" t="s">
        <v>74</v>
      </c>
      <c r="U801" t="s">
        <v>74</v>
      </c>
      <c r="V801" t="s">
        <v>74</v>
      </c>
      <c r="W801" t="s">
        <v>8151</v>
      </c>
      <c r="X801" t="s">
        <v>2866</v>
      </c>
      <c r="Y801" t="s">
        <v>74</v>
      </c>
      <c r="Z801" t="s">
        <v>74</v>
      </c>
      <c r="AA801" t="s">
        <v>74</v>
      </c>
      <c r="AB801" t="s">
        <v>74</v>
      </c>
      <c r="AC801" t="s">
        <v>74</v>
      </c>
      <c r="AD801" t="s">
        <v>74</v>
      </c>
      <c r="AE801" t="s">
        <v>74</v>
      </c>
      <c r="AF801" t="s">
        <v>74</v>
      </c>
      <c r="AG801">
        <v>45</v>
      </c>
      <c r="AH801">
        <v>31</v>
      </c>
      <c r="AI801">
        <v>32</v>
      </c>
      <c r="AJ801">
        <v>1</v>
      </c>
      <c r="AK801">
        <v>7</v>
      </c>
      <c r="AL801" t="s">
        <v>214</v>
      </c>
      <c r="AM801" t="s">
        <v>215</v>
      </c>
      <c r="AN801" t="s">
        <v>216</v>
      </c>
      <c r="AO801" t="s">
        <v>830</v>
      </c>
      <c r="AP801" t="s">
        <v>74</v>
      </c>
      <c r="AQ801" t="s">
        <v>74</v>
      </c>
      <c r="AR801" t="s">
        <v>831</v>
      </c>
      <c r="AS801" t="s">
        <v>832</v>
      </c>
      <c r="AT801" t="s">
        <v>7977</v>
      </c>
      <c r="AU801">
        <v>1990</v>
      </c>
      <c r="AV801">
        <v>10</v>
      </c>
      <c r="AW801">
        <v>8</v>
      </c>
      <c r="AX801" t="s">
        <v>74</v>
      </c>
      <c r="AY801" t="s">
        <v>74</v>
      </c>
      <c r="AZ801" t="s">
        <v>74</v>
      </c>
      <c r="BA801" t="s">
        <v>74</v>
      </c>
      <c r="BB801">
        <v>571</v>
      </c>
      <c r="BC801">
        <v>579</v>
      </c>
      <c r="BD801" t="s">
        <v>74</v>
      </c>
      <c r="BE801" t="s">
        <v>8152</v>
      </c>
      <c r="BF801" t="str">
        <f>HYPERLINK("http://dx.doi.org/10.1007/BF00239368","http://dx.doi.org/10.1007/BF00239368")</f>
        <v>http://dx.doi.org/10.1007/BF00239368</v>
      </c>
      <c r="BG801" t="s">
        <v>74</v>
      </c>
      <c r="BH801" t="s">
        <v>74</v>
      </c>
      <c r="BI801">
        <v>9</v>
      </c>
      <c r="BJ801" t="s">
        <v>833</v>
      </c>
      <c r="BK801" t="s">
        <v>97</v>
      </c>
      <c r="BL801" t="s">
        <v>438</v>
      </c>
      <c r="BM801" t="s">
        <v>8153</v>
      </c>
      <c r="BN801" t="s">
        <v>74</v>
      </c>
      <c r="BO801" t="s">
        <v>74</v>
      </c>
      <c r="BP801" t="s">
        <v>74</v>
      </c>
      <c r="BQ801" t="s">
        <v>74</v>
      </c>
      <c r="BR801" t="s">
        <v>100</v>
      </c>
      <c r="BS801" t="s">
        <v>8154</v>
      </c>
      <c r="BT801" t="str">
        <f>HYPERLINK("https%3A%2F%2Fwww.webofscience.com%2Fwos%2Fwoscc%2Ffull-record%2FWOS:A1990EF99500002","View Full Record in Web of Science")</f>
        <v>View Full Record in Web of Science</v>
      </c>
    </row>
    <row r="802" spans="1:72" x14ac:dyDescent="0.15">
      <c r="A802" t="s">
        <v>72</v>
      </c>
      <c r="B802" t="s">
        <v>8155</v>
      </c>
      <c r="C802" t="s">
        <v>74</v>
      </c>
      <c r="D802" t="s">
        <v>74</v>
      </c>
      <c r="E802" t="s">
        <v>74</v>
      </c>
      <c r="F802" t="s">
        <v>8155</v>
      </c>
      <c r="G802" t="s">
        <v>74</v>
      </c>
      <c r="H802" t="s">
        <v>74</v>
      </c>
      <c r="I802" t="s">
        <v>8156</v>
      </c>
      <c r="J802" t="s">
        <v>823</v>
      </c>
      <c r="K802" t="s">
        <v>74</v>
      </c>
      <c r="L802" t="s">
        <v>74</v>
      </c>
      <c r="M802" t="s">
        <v>77</v>
      </c>
      <c r="N802" t="s">
        <v>78</v>
      </c>
      <c r="O802" t="s">
        <v>74</v>
      </c>
      <c r="P802" t="s">
        <v>74</v>
      </c>
      <c r="Q802" t="s">
        <v>74</v>
      </c>
      <c r="R802" t="s">
        <v>74</v>
      </c>
      <c r="S802" t="s">
        <v>74</v>
      </c>
      <c r="T802" t="s">
        <v>74</v>
      </c>
      <c r="U802" t="s">
        <v>74</v>
      </c>
      <c r="V802" t="s">
        <v>74</v>
      </c>
      <c r="W802" t="s">
        <v>8157</v>
      </c>
      <c r="X802" t="s">
        <v>8158</v>
      </c>
      <c r="Y802" t="s">
        <v>8159</v>
      </c>
      <c r="Z802" t="s">
        <v>74</v>
      </c>
      <c r="AA802" t="s">
        <v>74</v>
      </c>
      <c r="AB802" t="s">
        <v>74</v>
      </c>
      <c r="AC802" t="s">
        <v>74</v>
      </c>
      <c r="AD802" t="s">
        <v>74</v>
      </c>
      <c r="AE802" t="s">
        <v>74</v>
      </c>
      <c r="AF802" t="s">
        <v>74</v>
      </c>
      <c r="AG802">
        <v>26</v>
      </c>
      <c r="AH802">
        <v>26</v>
      </c>
      <c r="AI802">
        <v>28</v>
      </c>
      <c r="AJ802">
        <v>0</v>
      </c>
      <c r="AK802">
        <v>3</v>
      </c>
      <c r="AL802" t="s">
        <v>214</v>
      </c>
      <c r="AM802" t="s">
        <v>215</v>
      </c>
      <c r="AN802" t="s">
        <v>216</v>
      </c>
      <c r="AO802" t="s">
        <v>830</v>
      </c>
      <c r="AP802" t="s">
        <v>74</v>
      </c>
      <c r="AQ802" t="s">
        <v>74</v>
      </c>
      <c r="AR802" t="s">
        <v>831</v>
      </c>
      <c r="AS802" t="s">
        <v>832</v>
      </c>
      <c r="AT802" t="s">
        <v>7977</v>
      </c>
      <c r="AU802">
        <v>1990</v>
      </c>
      <c r="AV802">
        <v>10</v>
      </c>
      <c r="AW802">
        <v>8</v>
      </c>
      <c r="AX802" t="s">
        <v>74</v>
      </c>
      <c r="AY802" t="s">
        <v>74</v>
      </c>
      <c r="AZ802" t="s">
        <v>74</v>
      </c>
      <c r="BA802" t="s">
        <v>74</v>
      </c>
      <c r="BB802">
        <v>581</v>
      </c>
      <c r="BC802">
        <v>588</v>
      </c>
      <c r="BD802" t="s">
        <v>74</v>
      </c>
      <c r="BE802" t="s">
        <v>8160</v>
      </c>
      <c r="BF802" t="str">
        <f>HYPERLINK("http://dx.doi.org/10.1007/BF00239369","http://dx.doi.org/10.1007/BF00239369")</f>
        <v>http://dx.doi.org/10.1007/BF00239369</v>
      </c>
      <c r="BG802" t="s">
        <v>74</v>
      </c>
      <c r="BH802" t="s">
        <v>74</v>
      </c>
      <c r="BI802">
        <v>8</v>
      </c>
      <c r="BJ802" t="s">
        <v>833</v>
      </c>
      <c r="BK802" t="s">
        <v>97</v>
      </c>
      <c r="BL802" t="s">
        <v>438</v>
      </c>
      <c r="BM802" t="s">
        <v>8153</v>
      </c>
      <c r="BN802" t="s">
        <v>74</v>
      </c>
      <c r="BO802" t="s">
        <v>74</v>
      </c>
      <c r="BP802" t="s">
        <v>74</v>
      </c>
      <c r="BQ802" t="s">
        <v>74</v>
      </c>
      <c r="BR802" t="s">
        <v>100</v>
      </c>
      <c r="BS802" t="s">
        <v>8161</v>
      </c>
      <c r="BT802" t="str">
        <f>HYPERLINK("https%3A%2F%2Fwww.webofscience.com%2Fwos%2Fwoscc%2Ffull-record%2FWOS:A1990EF99500003","View Full Record in Web of Science")</f>
        <v>View Full Record in Web of Science</v>
      </c>
    </row>
    <row r="803" spans="1:72" x14ac:dyDescent="0.15">
      <c r="A803" t="s">
        <v>72</v>
      </c>
      <c r="B803" t="s">
        <v>8162</v>
      </c>
      <c r="C803" t="s">
        <v>74</v>
      </c>
      <c r="D803" t="s">
        <v>74</v>
      </c>
      <c r="E803" t="s">
        <v>74</v>
      </c>
      <c r="F803" t="s">
        <v>8162</v>
      </c>
      <c r="G803" t="s">
        <v>74</v>
      </c>
      <c r="H803" t="s">
        <v>74</v>
      </c>
      <c r="I803" t="s">
        <v>8163</v>
      </c>
      <c r="J803" t="s">
        <v>823</v>
      </c>
      <c r="K803" t="s">
        <v>74</v>
      </c>
      <c r="L803" t="s">
        <v>74</v>
      </c>
      <c r="M803" t="s">
        <v>77</v>
      </c>
      <c r="N803" t="s">
        <v>78</v>
      </c>
      <c r="O803" t="s">
        <v>74</v>
      </c>
      <c r="P803" t="s">
        <v>74</v>
      </c>
      <c r="Q803" t="s">
        <v>74</v>
      </c>
      <c r="R803" t="s">
        <v>74</v>
      </c>
      <c r="S803" t="s">
        <v>74</v>
      </c>
      <c r="T803" t="s">
        <v>74</v>
      </c>
      <c r="U803" t="s">
        <v>74</v>
      </c>
      <c r="V803" t="s">
        <v>74</v>
      </c>
      <c r="W803" t="s">
        <v>74</v>
      </c>
      <c r="X803" t="s">
        <v>74</v>
      </c>
      <c r="Y803" t="s">
        <v>8164</v>
      </c>
      <c r="Z803" t="s">
        <v>74</v>
      </c>
      <c r="AA803" t="s">
        <v>74</v>
      </c>
      <c r="AB803" t="s">
        <v>74</v>
      </c>
      <c r="AC803" t="s">
        <v>74</v>
      </c>
      <c r="AD803" t="s">
        <v>74</v>
      </c>
      <c r="AE803" t="s">
        <v>74</v>
      </c>
      <c r="AF803" t="s">
        <v>74</v>
      </c>
      <c r="AG803">
        <v>57</v>
      </c>
      <c r="AH803">
        <v>75</v>
      </c>
      <c r="AI803">
        <v>79</v>
      </c>
      <c r="AJ803">
        <v>0</v>
      </c>
      <c r="AK803">
        <v>4</v>
      </c>
      <c r="AL803" t="s">
        <v>214</v>
      </c>
      <c r="AM803" t="s">
        <v>215</v>
      </c>
      <c r="AN803" t="s">
        <v>216</v>
      </c>
      <c r="AO803" t="s">
        <v>830</v>
      </c>
      <c r="AP803" t="s">
        <v>74</v>
      </c>
      <c r="AQ803" t="s">
        <v>74</v>
      </c>
      <c r="AR803" t="s">
        <v>831</v>
      </c>
      <c r="AS803" t="s">
        <v>832</v>
      </c>
      <c r="AT803" t="s">
        <v>7977</v>
      </c>
      <c r="AU803">
        <v>1990</v>
      </c>
      <c r="AV803">
        <v>10</v>
      </c>
      <c r="AW803">
        <v>8</v>
      </c>
      <c r="AX803" t="s">
        <v>74</v>
      </c>
      <c r="AY803" t="s">
        <v>74</v>
      </c>
      <c r="AZ803" t="s">
        <v>74</v>
      </c>
      <c r="BA803" t="s">
        <v>74</v>
      </c>
      <c r="BB803">
        <v>589</v>
      </c>
      <c r="BC803">
        <v>600</v>
      </c>
      <c r="BD803" t="s">
        <v>74</v>
      </c>
      <c r="BE803" t="s">
        <v>8165</v>
      </c>
      <c r="BF803" t="str">
        <f>HYPERLINK("http://dx.doi.org/10.1007/BF00239370","http://dx.doi.org/10.1007/BF00239370")</f>
        <v>http://dx.doi.org/10.1007/BF00239370</v>
      </c>
      <c r="BG803" t="s">
        <v>74</v>
      </c>
      <c r="BH803" t="s">
        <v>74</v>
      </c>
      <c r="BI803">
        <v>12</v>
      </c>
      <c r="BJ803" t="s">
        <v>833</v>
      </c>
      <c r="BK803" t="s">
        <v>97</v>
      </c>
      <c r="BL803" t="s">
        <v>438</v>
      </c>
      <c r="BM803" t="s">
        <v>8153</v>
      </c>
      <c r="BN803" t="s">
        <v>74</v>
      </c>
      <c r="BO803" t="s">
        <v>74</v>
      </c>
      <c r="BP803" t="s">
        <v>74</v>
      </c>
      <c r="BQ803" t="s">
        <v>74</v>
      </c>
      <c r="BR803" t="s">
        <v>100</v>
      </c>
      <c r="BS803" t="s">
        <v>8166</v>
      </c>
      <c r="BT803" t="str">
        <f>HYPERLINK("https%3A%2F%2Fwww.webofscience.com%2Fwos%2Fwoscc%2Ffull-record%2FWOS:A1990EF99500004","View Full Record in Web of Science")</f>
        <v>View Full Record in Web of Science</v>
      </c>
    </row>
    <row r="804" spans="1:72" x14ac:dyDescent="0.15">
      <c r="A804" t="s">
        <v>72</v>
      </c>
      <c r="B804" t="s">
        <v>8162</v>
      </c>
      <c r="C804" t="s">
        <v>74</v>
      </c>
      <c r="D804" t="s">
        <v>74</v>
      </c>
      <c r="E804" t="s">
        <v>74</v>
      </c>
      <c r="F804" t="s">
        <v>8162</v>
      </c>
      <c r="G804" t="s">
        <v>74</v>
      </c>
      <c r="H804" t="s">
        <v>74</v>
      </c>
      <c r="I804" t="s">
        <v>8167</v>
      </c>
      <c r="J804" t="s">
        <v>823</v>
      </c>
      <c r="K804" t="s">
        <v>74</v>
      </c>
      <c r="L804" t="s">
        <v>74</v>
      </c>
      <c r="M804" t="s">
        <v>77</v>
      </c>
      <c r="N804" t="s">
        <v>78</v>
      </c>
      <c r="O804" t="s">
        <v>74</v>
      </c>
      <c r="P804" t="s">
        <v>74</v>
      </c>
      <c r="Q804" t="s">
        <v>74</v>
      </c>
      <c r="R804" t="s">
        <v>74</v>
      </c>
      <c r="S804" t="s">
        <v>74</v>
      </c>
      <c r="T804" t="s">
        <v>74</v>
      </c>
      <c r="U804" t="s">
        <v>74</v>
      </c>
      <c r="V804" t="s">
        <v>74</v>
      </c>
      <c r="W804" t="s">
        <v>74</v>
      </c>
      <c r="X804" t="s">
        <v>74</v>
      </c>
      <c r="Y804" t="s">
        <v>8164</v>
      </c>
      <c r="Z804" t="s">
        <v>74</v>
      </c>
      <c r="AA804" t="s">
        <v>74</v>
      </c>
      <c r="AB804" t="s">
        <v>74</v>
      </c>
      <c r="AC804" t="s">
        <v>74</v>
      </c>
      <c r="AD804" t="s">
        <v>74</v>
      </c>
      <c r="AE804" t="s">
        <v>74</v>
      </c>
      <c r="AF804" t="s">
        <v>74</v>
      </c>
      <c r="AG804">
        <v>35</v>
      </c>
      <c r="AH804">
        <v>71</v>
      </c>
      <c r="AI804">
        <v>75</v>
      </c>
      <c r="AJ804">
        <v>0</v>
      </c>
      <c r="AK804">
        <v>0</v>
      </c>
      <c r="AL804" t="s">
        <v>214</v>
      </c>
      <c r="AM804" t="s">
        <v>215</v>
      </c>
      <c r="AN804" t="s">
        <v>216</v>
      </c>
      <c r="AO804" t="s">
        <v>830</v>
      </c>
      <c r="AP804" t="s">
        <v>74</v>
      </c>
      <c r="AQ804" t="s">
        <v>74</v>
      </c>
      <c r="AR804" t="s">
        <v>831</v>
      </c>
      <c r="AS804" t="s">
        <v>832</v>
      </c>
      <c r="AT804" t="s">
        <v>7977</v>
      </c>
      <c r="AU804">
        <v>1990</v>
      </c>
      <c r="AV804">
        <v>10</v>
      </c>
      <c r="AW804">
        <v>8</v>
      </c>
      <c r="AX804" t="s">
        <v>74</v>
      </c>
      <c r="AY804" t="s">
        <v>74</v>
      </c>
      <c r="AZ804" t="s">
        <v>74</v>
      </c>
      <c r="BA804" t="s">
        <v>74</v>
      </c>
      <c r="BB804">
        <v>601</v>
      </c>
      <c r="BC804">
        <v>607</v>
      </c>
      <c r="BD804" t="s">
        <v>74</v>
      </c>
      <c r="BE804" t="s">
        <v>8168</v>
      </c>
      <c r="BF804" t="str">
        <f>HYPERLINK("http://dx.doi.org/10.1007/BF00239371","http://dx.doi.org/10.1007/BF00239371")</f>
        <v>http://dx.doi.org/10.1007/BF00239371</v>
      </c>
      <c r="BG804" t="s">
        <v>74</v>
      </c>
      <c r="BH804" t="s">
        <v>74</v>
      </c>
      <c r="BI804">
        <v>7</v>
      </c>
      <c r="BJ804" t="s">
        <v>833</v>
      </c>
      <c r="BK804" t="s">
        <v>97</v>
      </c>
      <c r="BL804" t="s">
        <v>438</v>
      </c>
      <c r="BM804" t="s">
        <v>8153</v>
      </c>
      <c r="BN804" t="s">
        <v>74</v>
      </c>
      <c r="BO804" t="s">
        <v>74</v>
      </c>
      <c r="BP804" t="s">
        <v>74</v>
      </c>
      <c r="BQ804" t="s">
        <v>74</v>
      </c>
      <c r="BR804" t="s">
        <v>100</v>
      </c>
      <c r="BS804" t="s">
        <v>8169</v>
      </c>
      <c r="BT804" t="str">
        <f>HYPERLINK("https%3A%2F%2Fwww.webofscience.com%2Fwos%2Fwoscc%2Ffull-record%2FWOS:A1990EF99500005","View Full Record in Web of Science")</f>
        <v>View Full Record in Web of Science</v>
      </c>
    </row>
    <row r="805" spans="1:72" x14ac:dyDescent="0.15">
      <c r="A805" t="s">
        <v>72</v>
      </c>
      <c r="B805" t="s">
        <v>8170</v>
      </c>
      <c r="C805" t="s">
        <v>74</v>
      </c>
      <c r="D805" t="s">
        <v>74</v>
      </c>
      <c r="E805" t="s">
        <v>74</v>
      </c>
      <c r="F805" t="s">
        <v>8170</v>
      </c>
      <c r="G805" t="s">
        <v>74</v>
      </c>
      <c r="H805" t="s">
        <v>74</v>
      </c>
      <c r="I805" t="s">
        <v>8171</v>
      </c>
      <c r="J805" t="s">
        <v>823</v>
      </c>
      <c r="K805" t="s">
        <v>74</v>
      </c>
      <c r="L805" t="s">
        <v>74</v>
      </c>
      <c r="M805" t="s">
        <v>77</v>
      </c>
      <c r="N805" t="s">
        <v>78</v>
      </c>
      <c r="O805" t="s">
        <v>74</v>
      </c>
      <c r="P805" t="s">
        <v>74</v>
      </c>
      <c r="Q805" t="s">
        <v>74</v>
      </c>
      <c r="R805" t="s">
        <v>74</v>
      </c>
      <c r="S805" t="s">
        <v>74</v>
      </c>
      <c r="T805" t="s">
        <v>74</v>
      </c>
      <c r="U805" t="s">
        <v>74</v>
      </c>
      <c r="V805" t="s">
        <v>74</v>
      </c>
      <c r="W805" t="s">
        <v>74</v>
      </c>
      <c r="X805" t="s">
        <v>74</v>
      </c>
      <c r="Y805" t="s">
        <v>8172</v>
      </c>
      <c r="Z805" t="s">
        <v>74</v>
      </c>
      <c r="AA805" t="s">
        <v>74</v>
      </c>
      <c r="AB805" t="s">
        <v>74</v>
      </c>
      <c r="AC805" t="s">
        <v>74</v>
      </c>
      <c r="AD805" t="s">
        <v>74</v>
      </c>
      <c r="AE805" t="s">
        <v>74</v>
      </c>
      <c r="AF805" t="s">
        <v>74</v>
      </c>
      <c r="AG805">
        <v>52</v>
      </c>
      <c r="AH805">
        <v>76</v>
      </c>
      <c r="AI805">
        <v>82</v>
      </c>
      <c r="AJ805">
        <v>1</v>
      </c>
      <c r="AK805">
        <v>28</v>
      </c>
      <c r="AL805" t="s">
        <v>214</v>
      </c>
      <c r="AM805" t="s">
        <v>215</v>
      </c>
      <c r="AN805" t="s">
        <v>216</v>
      </c>
      <c r="AO805" t="s">
        <v>830</v>
      </c>
      <c r="AP805" t="s">
        <v>74</v>
      </c>
      <c r="AQ805" t="s">
        <v>74</v>
      </c>
      <c r="AR805" t="s">
        <v>831</v>
      </c>
      <c r="AS805" t="s">
        <v>832</v>
      </c>
      <c r="AT805" t="s">
        <v>7977</v>
      </c>
      <c r="AU805">
        <v>1990</v>
      </c>
      <c r="AV805">
        <v>10</v>
      </c>
      <c r="AW805">
        <v>8</v>
      </c>
      <c r="AX805" t="s">
        <v>74</v>
      </c>
      <c r="AY805" t="s">
        <v>74</v>
      </c>
      <c r="AZ805" t="s">
        <v>74</v>
      </c>
      <c r="BA805" t="s">
        <v>74</v>
      </c>
      <c r="BB805">
        <v>629</v>
      </c>
      <c r="BC805">
        <v>636</v>
      </c>
      <c r="BD805" t="s">
        <v>74</v>
      </c>
      <c r="BE805" t="s">
        <v>8173</v>
      </c>
      <c r="BF805" t="str">
        <f>HYPERLINK("http://dx.doi.org/10.1007/BF00239374","http://dx.doi.org/10.1007/BF00239374")</f>
        <v>http://dx.doi.org/10.1007/BF00239374</v>
      </c>
      <c r="BG805" t="s">
        <v>74</v>
      </c>
      <c r="BH805" t="s">
        <v>74</v>
      </c>
      <c r="BI805">
        <v>8</v>
      </c>
      <c r="BJ805" t="s">
        <v>833</v>
      </c>
      <c r="BK805" t="s">
        <v>97</v>
      </c>
      <c r="BL805" t="s">
        <v>438</v>
      </c>
      <c r="BM805" t="s">
        <v>8153</v>
      </c>
      <c r="BN805" t="s">
        <v>74</v>
      </c>
      <c r="BO805" t="s">
        <v>74</v>
      </c>
      <c r="BP805" t="s">
        <v>74</v>
      </c>
      <c r="BQ805" t="s">
        <v>74</v>
      </c>
      <c r="BR805" t="s">
        <v>100</v>
      </c>
      <c r="BS805" t="s">
        <v>8174</v>
      </c>
      <c r="BT805" t="str">
        <f>HYPERLINK("https%3A%2F%2Fwww.webofscience.com%2Fwos%2Fwoscc%2Ffull-record%2FWOS:A1990EF99500008","View Full Record in Web of Science")</f>
        <v>View Full Record in Web of Science</v>
      </c>
    </row>
    <row r="806" spans="1:72" x14ac:dyDescent="0.15">
      <c r="A806" t="s">
        <v>72</v>
      </c>
      <c r="B806" t="s">
        <v>8175</v>
      </c>
      <c r="C806" t="s">
        <v>74</v>
      </c>
      <c r="D806" t="s">
        <v>74</v>
      </c>
      <c r="E806" t="s">
        <v>74</v>
      </c>
      <c r="F806" t="s">
        <v>8175</v>
      </c>
      <c r="G806" t="s">
        <v>74</v>
      </c>
      <c r="H806" t="s">
        <v>74</v>
      </c>
      <c r="I806" t="s">
        <v>8176</v>
      </c>
      <c r="J806" t="s">
        <v>8177</v>
      </c>
      <c r="K806" t="s">
        <v>74</v>
      </c>
      <c r="L806" t="s">
        <v>74</v>
      </c>
      <c r="M806" t="s">
        <v>77</v>
      </c>
      <c r="N806" t="s">
        <v>78</v>
      </c>
      <c r="O806" t="s">
        <v>74</v>
      </c>
      <c r="P806" t="s">
        <v>74</v>
      </c>
      <c r="Q806" t="s">
        <v>74</v>
      </c>
      <c r="R806" t="s">
        <v>74</v>
      </c>
      <c r="S806" t="s">
        <v>74</v>
      </c>
      <c r="T806" t="s">
        <v>8178</v>
      </c>
      <c r="U806" t="s">
        <v>8179</v>
      </c>
      <c r="V806" t="s">
        <v>8180</v>
      </c>
      <c r="W806" t="s">
        <v>8181</v>
      </c>
      <c r="X806" t="s">
        <v>782</v>
      </c>
      <c r="Y806" t="s">
        <v>74</v>
      </c>
      <c r="Z806" t="s">
        <v>74</v>
      </c>
      <c r="AA806" t="s">
        <v>74</v>
      </c>
      <c r="AB806" t="s">
        <v>74</v>
      </c>
      <c r="AC806" t="s">
        <v>74</v>
      </c>
      <c r="AD806" t="s">
        <v>74</v>
      </c>
      <c r="AE806" t="s">
        <v>74</v>
      </c>
      <c r="AF806" t="s">
        <v>74</v>
      </c>
      <c r="AG806">
        <v>41</v>
      </c>
      <c r="AH806">
        <v>13</v>
      </c>
      <c r="AI806">
        <v>13</v>
      </c>
      <c r="AJ806">
        <v>0</v>
      </c>
      <c r="AK806">
        <v>2</v>
      </c>
      <c r="AL806" t="s">
        <v>1776</v>
      </c>
      <c r="AM806" t="s">
        <v>1777</v>
      </c>
      <c r="AN806" t="s">
        <v>1778</v>
      </c>
      <c r="AO806" t="s">
        <v>8182</v>
      </c>
      <c r="AP806" t="s">
        <v>74</v>
      </c>
      <c r="AQ806" t="s">
        <v>74</v>
      </c>
      <c r="AR806" t="s">
        <v>8183</v>
      </c>
      <c r="AS806" t="s">
        <v>74</v>
      </c>
      <c r="AT806" t="s">
        <v>7977</v>
      </c>
      <c r="AU806">
        <v>1990</v>
      </c>
      <c r="AV806">
        <v>27</v>
      </c>
      <c r="AW806">
        <v>4</v>
      </c>
      <c r="AX806" t="s">
        <v>74</v>
      </c>
      <c r="AY806" t="s">
        <v>74</v>
      </c>
      <c r="AZ806" t="s">
        <v>74</v>
      </c>
      <c r="BA806" t="s">
        <v>74</v>
      </c>
      <c r="BB806">
        <v>435</v>
      </c>
      <c r="BC806">
        <v>448</v>
      </c>
      <c r="BD806" t="s">
        <v>74</v>
      </c>
      <c r="BE806" t="s">
        <v>74</v>
      </c>
      <c r="BF806" t="s">
        <v>74</v>
      </c>
      <c r="BG806" t="s">
        <v>74</v>
      </c>
      <c r="BH806" t="s">
        <v>74</v>
      </c>
      <c r="BI806">
        <v>14</v>
      </c>
      <c r="BJ806" t="s">
        <v>6792</v>
      </c>
      <c r="BK806" t="s">
        <v>97</v>
      </c>
      <c r="BL806" t="s">
        <v>6793</v>
      </c>
      <c r="BM806" t="s">
        <v>8184</v>
      </c>
      <c r="BN806" t="s">
        <v>74</v>
      </c>
      <c r="BO806" t="s">
        <v>74</v>
      </c>
      <c r="BP806" t="s">
        <v>74</v>
      </c>
      <c r="BQ806" t="s">
        <v>74</v>
      </c>
      <c r="BR806" t="s">
        <v>100</v>
      </c>
      <c r="BS806" t="s">
        <v>8185</v>
      </c>
      <c r="BT806" t="str">
        <f>HYPERLINK("https%3A%2F%2Fwww.webofscience.com%2Fwos%2Fwoscc%2Ffull-record%2FWOS:A1990GM19000008","View Full Record in Web of Science")</f>
        <v>View Full Record in Web of Science</v>
      </c>
    </row>
    <row r="807" spans="1:72" x14ac:dyDescent="0.15">
      <c r="A807" t="s">
        <v>72</v>
      </c>
      <c r="B807" t="s">
        <v>8186</v>
      </c>
      <c r="C807" t="s">
        <v>74</v>
      </c>
      <c r="D807" t="s">
        <v>74</v>
      </c>
      <c r="E807" t="s">
        <v>74</v>
      </c>
      <c r="F807" t="s">
        <v>8186</v>
      </c>
      <c r="G807" t="s">
        <v>74</v>
      </c>
      <c r="H807" t="s">
        <v>74</v>
      </c>
      <c r="I807" t="s">
        <v>8187</v>
      </c>
      <c r="J807" t="s">
        <v>4569</v>
      </c>
      <c r="K807" t="s">
        <v>74</v>
      </c>
      <c r="L807" t="s">
        <v>74</v>
      </c>
      <c r="M807" t="s">
        <v>77</v>
      </c>
      <c r="N807" t="s">
        <v>78</v>
      </c>
      <c r="O807" t="s">
        <v>74</v>
      </c>
      <c r="P807" t="s">
        <v>74</v>
      </c>
      <c r="Q807" t="s">
        <v>74</v>
      </c>
      <c r="R807" t="s">
        <v>74</v>
      </c>
      <c r="S807" t="s">
        <v>74</v>
      </c>
      <c r="T807" t="s">
        <v>74</v>
      </c>
      <c r="U807" t="s">
        <v>74</v>
      </c>
      <c r="V807" t="s">
        <v>74</v>
      </c>
      <c r="W807" t="s">
        <v>74</v>
      </c>
      <c r="X807" t="s">
        <v>74</v>
      </c>
      <c r="Y807" t="s">
        <v>8188</v>
      </c>
      <c r="Z807" t="s">
        <v>74</v>
      </c>
      <c r="AA807" t="s">
        <v>74</v>
      </c>
      <c r="AB807" t="s">
        <v>74</v>
      </c>
      <c r="AC807" t="s">
        <v>74</v>
      </c>
      <c r="AD807" t="s">
        <v>74</v>
      </c>
      <c r="AE807" t="s">
        <v>74</v>
      </c>
      <c r="AF807" t="s">
        <v>74</v>
      </c>
      <c r="AG807">
        <v>39</v>
      </c>
      <c r="AH807">
        <v>31</v>
      </c>
      <c r="AI807">
        <v>33</v>
      </c>
      <c r="AJ807">
        <v>0</v>
      </c>
      <c r="AK807">
        <v>3</v>
      </c>
      <c r="AL807" t="s">
        <v>86</v>
      </c>
      <c r="AM807" t="s">
        <v>87</v>
      </c>
      <c r="AN807" t="s">
        <v>493</v>
      </c>
      <c r="AO807" t="s">
        <v>4575</v>
      </c>
      <c r="AP807" t="s">
        <v>74</v>
      </c>
      <c r="AQ807" t="s">
        <v>74</v>
      </c>
      <c r="AR807" t="s">
        <v>4569</v>
      </c>
      <c r="AS807" t="s">
        <v>4576</v>
      </c>
      <c r="AT807" t="s">
        <v>7977</v>
      </c>
      <c r="AU807">
        <v>1990</v>
      </c>
      <c r="AV807">
        <v>9</v>
      </c>
      <c r="AW807">
        <v>5</v>
      </c>
      <c r="AX807" t="s">
        <v>74</v>
      </c>
      <c r="AY807" t="s">
        <v>74</v>
      </c>
      <c r="AZ807" t="s">
        <v>74</v>
      </c>
      <c r="BA807" t="s">
        <v>74</v>
      </c>
      <c r="BB807">
        <v>1213</v>
      </c>
      <c r="BC807">
        <v>1220</v>
      </c>
      <c r="BD807" t="s">
        <v>74</v>
      </c>
      <c r="BE807" t="s">
        <v>8189</v>
      </c>
      <c r="BF807" t="str">
        <f>HYPERLINK("http://dx.doi.org/10.1029/TC009i005p01213","http://dx.doi.org/10.1029/TC009i005p01213")</f>
        <v>http://dx.doi.org/10.1029/TC009i005p01213</v>
      </c>
      <c r="BG807" t="s">
        <v>74</v>
      </c>
      <c r="BH807" t="s">
        <v>74</v>
      </c>
      <c r="BI807">
        <v>8</v>
      </c>
      <c r="BJ807" t="s">
        <v>170</v>
      </c>
      <c r="BK807" t="s">
        <v>97</v>
      </c>
      <c r="BL807" t="s">
        <v>170</v>
      </c>
      <c r="BM807" t="s">
        <v>8190</v>
      </c>
      <c r="BN807" t="s">
        <v>74</v>
      </c>
      <c r="BO807" t="s">
        <v>74</v>
      </c>
      <c r="BP807" t="s">
        <v>74</v>
      </c>
      <c r="BQ807" t="s">
        <v>74</v>
      </c>
      <c r="BR807" t="s">
        <v>100</v>
      </c>
      <c r="BS807" t="s">
        <v>8191</v>
      </c>
      <c r="BT807" t="str">
        <f>HYPERLINK("https%3A%2F%2Fwww.webofscience.com%2Fwos%2Fwoscc%2Ffull-record%2FWOS:A1990EC47300014","View Full Record in Web of Science")</f>
        <v>View Full Record in Web of Science</v>
      </c>
    </row>
    <row r="808" spans="1:72" x14ac:dyDescent="0.15">
      <c r="A808" t="s">
        <v>72</v>
      </c>
      <c r="B808" t="s">
        <v>8192</v>
      </c>
      <c r="C808" t="s">
        <v>74</v>
      </c>
      <c r="D808" t="s">
        <v>74</v>
      </c>
      <c r="E808" t="s">
        <v>74</v>
      </c>
      <c r="F808" t="s">
        <v>8192</v>
      </c>
      <c r="G808" t="s">
        <v>74</v>
      </c>
      <c r="H808" t="s">
        <v>74</v>
      </c>
      <c r="I808" t="s">
        <v>8193</v>
      </c>
      <c r="J808" t="s">
        <v>8194</v>
      </c>
      <c r="K808" t="s">
        <v>74</v>
      </c>
      <c r="L808" t="s">
        <v>74</v>
      </c>
      <c r="M808" t="s">
        <v>77</v>
      </c>
      <c r="N808" t="s">
        <v>78</v>
      </c>
      <c r="O808" t="s">
        <v>74</v>
      </c>
      <c r="P808" t="s">
        <v>74</v>
      </c>
      <c r="Q808" t="s">
        <v>74</v>
      </c>
      <c r="R808" t="s">
        <v>74</v>
      </c>
      <c r="S808" t="s">
        <v>74</v>
      </c>
      <c r="T808" t="s">
        <v>74</v>
      </c>
      <c r="U808" t="s">
        <v>74</v>
      </c>
      <c r="V808" t="s">
        <v>74</v>
      </c>
      <c r="W808" t="s">
        <v>74</v>
      </c>
      <c r="X808" t="s">
        <v>74</v>
      </c>
      <c r="Y808" t="s">
        <v>8195</v>
      </c>
      <c r="Z808" t="s">
        <v>74</v>
      </c>
      <c r="AA808" t="s">
        <v>74</v>
      </c>
      <c r="AB808" t="s">
        <v>74</v>
      </c>
      <c r="AC808" t="s">
        <v>74</v>
      </c>
      <c r="AD808" t="s">
        <v>74</v>
      </c>
      <c r="AE808" t="s">
        <v>74</v>
      </c>
      <c r="AF808" t="s">
        <v>74</v>
      </c>
      <c r="AG808">
        <v>47</v>
      </c>
      <c r="AH808">
        <v>120</v>
      </c>
      <c r="AI808">
        <v>135</v>
      </c>
      <c r="AJ808">
        <v>0</v>
      </c>
      <c r="AK808">
        <v>2</v>
      </c>
      <c r="AL808" t="s">
        <v>8196</v>
      </c>
      <c r="AM808" t="s">
        <v>111</v>
      </c>
      <c r="AN808" t="s">
        <v>8197</v>
      </c>
      <c r="AO808" t="s">
        <v>1876</v>
      </c>
      <c r="AP808" t="s">
        <v>8198</v>
      </c>
      <c r="AQ808" t="s">
        <v>74</v>
      </c>
      <c r="AR808" t="s">
        <v>8199</v>
      </c>
      <c r="AS808" t="s">
        <v>8200</v>
      </c>
      <c r="AT808" t="s">
        <v>8201</v>
      </c>
      <c r="AU808">
        <v>1990</v>
      </c>
      <c r="AV808">
        <v>329</v>
      </c>
      <c r="AW808">
        <v>1254</v>
      </c>
      <c r="AX808" t="s">
        <v>74</v>
      </c>
      <c r="AY808" t="s">
        <v>74</v>
      </c>
      <c r="AZ808" t="s">
        <v>74</v>
      </c>
      <c r="BA808" t="s">
        <v>74</v>
      </c>
      <c r="BB808">
        <v>229</v>
      </c>
      <c r="BC808">
        <v>241</v>
      </c>
      <c r="BD808" t="s">
        <v>74</v>
      </c>
      <c r="BE808" t="s">
        <v>8202</v>
      </c>
      <c r="BF808" t="str">
        <f>HYPERLINK("http://dx.doi.org/10.1098/rstb.1990.0167","http://dx.doi.org/10.1098/rstb.1990.0167")</f>
        <v>http://dx.doi.org/10.1098/rstb.1990.0167</v>
      </c>
      <c r="BG808" t="s">
        <v>74</v>
      </c>
      <c r="BH808" t="s">
        <v>74</v>
      </c>
      <c r="BI808">
        <v>13</v>
      </c>
      <c r="BJ808" t="s">
        <v>1685</v>
      </c>
      <c r="BK808" t="s">
        <v>97</v>
      </c>
      <c r="BL808" t="s">
        <v>1686</v>
      </c>
      <c r="BM808" t="s">
        <v>8203</v>
      </c>
      <c r="BN808" t="s">
        <v>74</v>
      </c>
      <c r="BO808" t="s">
        <v>74</v>
      </c>
      <c r="BP808" t="s">
        <v>74</v>
      </c>
      <c r="BQ808" t="s">
        <v>74</v>
      </c>
      <c r="BR808" t="s">
        <v>100</v>
      </c>
      <c r="BS808" t="s">
        <v>8204</v>
      </c>
      <c r="BT808" t="str">
        <f>HYPERLINK("https%3A%2F%2Fwww.webofscience.com%2Fwos%2Fwoscc%2Ffull-record%2FWOS:A1990ED14800001","View Full Record in Web of Science")</f>
        <v>View Full Record in Web of Science</v>
      </c>
    </row>
    <row r="809" spans="1:72" x14ac:dyDescent="0.15">
      <c r="A809" t="s">
        <v>72</v>
      </c>
      <c r="B809" t="s">
        <v>8205</v>
      </c>
      <c r="C809" t="s">
        <v>74</v>
      </c>
      <c r="D809" t="s">
        <v>74</v>
      </c>
      <c r="E809" t="s">
        <v>74</v>
      </c>
      <c r="F809" t="s">
        <v>8205</v>
      </c>
      <c r="G809" t="s">
        <v>74</v>
      </c>
      <c r="H809" t="s">
        <v>74</v>
      </c>
      <c r="I809" t="s">
        <v>8206</v>
      </c>
      <c r="J809" t="s">
        <v>104</v>
      </c>
      <c r="K809" t="s">
        <v>74</v>
      </c>
      <c r="L809" t="s">
        <v>74</v>
      </c>
      <c r="M809" t="s">
        <v>77</v>
      </c>
      <c r="N809" t="s">
        <v>261</v>
      </c>
      <c r="O809" t="s">
        <v>74</v>
      </c>
      <c r="P809" t="s">
        <v>74</v>
      </c>
      <c r="Q809" t="s">
        <v>74</v>
      </c>
      <c r="R809" t="s">
        <v>74</v>
      </c>
      <c r="S809" t="s">
        <v>74</v>
      </c>
      <c r="T809" t="s">
        <v>74</v>
      </c>
      <c r="U809" t="s">
        <v>74</v>
      </c>
      <c r="V809" t="s">
        <v>74</v>
      </c>
      <c r="W809" t="s">
        <v>74</v>
      </c>
      <c r="X809" t="s">
        <v>74</v>
      </c>
      <c r="Y809" t="s">
        <v>8207</v>
      </c>
      <c r="Z809" t="s">
        <v>74</v>
      </c>
      <c r="AA809" t="s">
        <v>74</v>
      </c>
      <c r="AB809" t="s">
        <v>74</v>
      </c>
      <c r="AC809" t="s">
        <v>74</v>
      </c>
      <c r="AD809" t="s">
        <v>74</v>
      </c>
      <c r="AE809" t="s">
        <v>74</v>
      </c>
      <c r="AF809" t="s">
        <v>74</v>
      </c>
      <c r="AG809">
        <v>83</v>
      </c>
      <c r="AH809">
        <v>685</v>
      </c>
      <c r="AI809">
        <v>715</v>
      </c>
      <c r="AJ809">
        <v>0</v>
      </c>
      <c r="AK809">
        <v>79</v>
      </c>
      <c r="AL809" t="s">
        <v>110</v>
      </c>
      <c r="AM809" t="s">
        <v>111</v>
      </c>
      <c r="AN809" t="s">
        <v>112</v>
      </c>
      <c r="AO809" t="s">
        <v>113</v>
      </c>
      <c r="AP809" t="s">
        <v>74</v>
      </c>
      <c r="AQ809" t="s">
        <v>74</v>
      </c>
      <c r="AR809" t="s">
        <v>104</v>
      </c>
      <c r="AS809" t="s">
        <v>114</v>
      </c>
      <c r="AT809" t="s">
        <v>8208</v>
      </c>
      <c r="AU809">
        <v>1990</v>
      </c>
      <c r="AV809">
        <v>347</v>
      </c>
      <c r="AW809">
        <v>6291</v>
      </c>
      <c r="AX809" t="s">
        <v>74</v>
      </c>
      <c r="AY809" t="s">
        <v>74</v>
      </c>
      <c r="AZ809" t="s">
        <v>74</v>
      </c>
      <c r="BA809" t="s">
        <v>74</v>
      </c>
      <c r="BB809">
        <v>347</v>
      </c>
      <c r="BC809">
        <v>354</v>
      </c>
      <c r="BD809" t="s">
        <v>74</v>
      </c>
      <c r="BE809" t="s">
        <v>8209</v>
      </c>
      <c r="BF809" t="str">
        <f>HYPERLINK("http://dx.doi.org/10.1038/347347a0","http://dx.doi.org/10.1038/347347a0")</f>
        <v>http://dx.doi.org/10.1038/347347a0</v>
      </c>
      <c r="BG809" t="s">
        <v>74</v>
      </c>
      <c r="BH809" t="s">
        <v>74</v>
      </c>
      <c r="BI809">
        <v>8</v>
      </c>
      <c r="BJ809" t="s">
        <v>117</v>
      </c>
      <c r="BK809" t="s">
        <v>97</v>
      </c>
      <c r="BL809" t="s">
        <v>118</v>
      </c>
      <c r="BM809" t="s">
        <v>8210</v>
      </c>
      <c r="BN809" t="s">
        <v>74</v>
      </c>
      <c r="BO809" t="s">
        <v>74</v>
      </c>
      <c r="BP809" t="s">
        <v>74</v>
      </c>
      <c r="BQ809" t="s">
        <v>74</v>
      </c>
      <c r="BR809" t="s">
        <v>100</v>
      </c>
      <c r="BS809" t="s">
        <v>8211</v>
      </c>
      <c r="BT809" t="str">
        <f>HYPERLINK("https%3A%2F%2Fwww.webofscience.com%2Fwos%2Fwoscc%2Ffull-record%2FWOS:A1990EA56400051","View Full Record in Web of Science")</f>
        <v>View Full Record in Web of Science</v>
      </c>
    </row>
    <row r="810" spans="1:72" x14ac:dyDescent="0.15">
      <c r="A810" t="s">
        <v>72</v>
      </c>
      <c r="B810" t="s">
        <v>8212</v>
      </c>
      <c r="C810" t="s">
        <v>74</v>
      </c>
      <c r="D810" t="s">
        <v>74</v>
      </c>
      <c r="E810" t="s">
        <v>74</v>
      </c>
      <c r="F810" t="s">
        <v>8212</v>
      </c>
      <c r="G810" t="s">
        <v>74</v>
      </c>
      <c r="H810" t="s">
        <v>74</v>
      </c>
      <c r="I810" t="s">
        <v>8213</v>
      </c>
      <c r="J810" t="s">
        <v>76</v>
      </c>
      <c r="K810" t="s">
        <v>74</v>
      </c>
      <c r="L810" t="s">
        <v>74</v>
      </c>
      <c r="M810" t="s">
        <v>77</v>
      </c>
      <c r="N810" t="s">
        <v>78</v>
      </c>
      <c r="O810" t="s">
        <v>74</v>
      </c>
      <c r="P810" t="s">
        <v>74</v>
      </c>
      <c r="Q810" t="s">
        <v>74</v>
      </c>
      <c r="R810" t="s">
        <v>74</v>
      </c>
      <c r="S810" t="s">
        <v>74</v>
      </c>
      <c r="T810" t="s">
        <v>74</v>
      </c>
      <c r="U810" t="s">
        <v>74</v>
      </c>
      <c r="V810" t="s">
        <v>74</v>
      </c>
      <c r="W810" t="s">
        <v>74</v>
      </c>
      <c r="X810" t="s">
        <v>74</v>
      </c>
      <c r="Y810" t="s">
        <v>8214</v>
      </c>
      <c r="Z810" t="s">
        <v>74</v>
      </c>
      <c r="AA810" t="s">
        <v>8215</v>
      </c>
      <c r="AB810" t="s">
        <v>74</v>
      </c>
      <c r="AC810" t="s">
        <v>74</v>
      </c>
      <c r="AD810" t="s">
        <v>74</v>
      </c>
      <c r="AE810" t="s">
        <v>74</v>
      </c>
      <c r="AF810" t="s">
        <v>74</v>
      </c>
      <c r="AG810">
        <v>34</v>
      </c>
      <c r="AH810">
        <v>9</v>
      </c>
      <c r="AI810">
        <v>9</v>
      </c>
      <c r="AJ810">
        <v>1</v>
      </c>
      <c r="AK810">
        <v>2</v>
      </c>
      <c r="AL810" t="s">
        <v>86</v>
      </c>
      <c r="AM810" t="s">
        <v>87</v>
      </c>
      <c r="AN810" t="s">
        <v>88</v>
      </c>
      <c r="AO810" t="s">
        <v>89</v>
      </c>
      <c r="AP810" t="s">
        <v>74</v>
      </c>
      <c r="AQ810" t="s">
        <v>74</v>
      </c>
      <c r="AR810" t="s">
        <v>91</v>
      </c>
      <c r="AS810" t="s">
        <v>92</v>
      </c>
      <c r="AT810" t="s">
        <v>93</v>
      </c>
      <c r="AU810">
        <v>1990</v>
      </c>
      <c r="AV810">
        <v>95</v>
      </c>
      <c r="AW810" t="s">
        <v>8216</v>
      </c>
      <c r="AX810" t="s">
        <v>74</v>
      </c>
      <c r="AY810" t="s">
        <v>74</v>
      </c>
      <c r="AZ810" t="s">
        <v>74</v>
      </c>
      <c r="BA810" t="s">
        <v>74</v>
      </c>
      <c r="BB810">
        <v>16529</v>
      </c>
      <c r="BC810">
        <v>16543</v>
      </c>
      <c r="BD810" t="s">
        <v>74</v>
      </c>
      <c r="BE810" t="s">
        <v>8217</v>
      </c>
      <c r="BF810" t="str">
        <f>HYPERLINK("http://dx.doi.org/10.1029/JD095iD10p16529","http://dx.doi.org/10.1029/JD095iD10p16529")</f>
        <v>http://dx.doi.org/10.1029/JD095iD10p16529</v>
      </c>
      <c r="BG810" t="s">
        <v>74</v>
      </c>
      <c r="BH810" t="s">
        <v>74</v>
      </c>
      <c r="BI810">
        <v>15</v>
      </c>
      <c r="BJ810" t="s">
        <v>96</v>
      </c>
      <c r="BK810" t="s">
        <v>97</v>
      </c>
      <c r="BL810" t="s">
        <v>96</v>
      </c>
      <c r="BM810" t="s">
        <v>8218</v>
      </c>
      <c r="BN810" t="s">
        <v>74</v>
      </c>
      <c r="BO810" t="s">
        <v>74</v>
      </c>
      <c r="BP810" t="s">
        <v>74</v>
      </c>
      <c r="BQ810" t="s">
        <v>74</v>
      </c>
      <c r="BR810" t="s">
        <v>100</v>
      </c>
      <c r="BS810" t="s">
        <v>8219</v>
      </c>
      <c r="BT810" t="str">
        <f>HYPERLINK("https%3A%2F%2Fwww.webofscience.com%2Fwos%2Fwoscc%2Ffull-record%2FWOS:A1990EB20200016","View Full Record in Web of Science")</f>
        <v>View Full Record in Web of Science</v>
      </c>
    </row>
    <row r="811" spans="1:72" x14ac:dyDescent="0.15">
      <c r="A811" t="s">
        <v>72</v>
      </c>
      <c r="B811" t="s">
        <v>8220</v>
      </c>
      <c r="C811" t="s">
        <v>74</v>
      </c>
      <c r="D811" t="s">
        <v>74</v>
      </c>
      <c r="E811" t="s">
        <v>74</v>
      </c>
      <c r="F811" t="s">
        <v>8220</v>
      </c>
      <c r="G811" t="s">
        <v>74</v>
      </c>
      <c r="H811" t="s">
        <v>74</v>
      </c>
      <c r="I811" t="s">
        <v>8221</v>
      </c>
      <c r="J811" t="s">
        <v>76</v>
      </c>
      <c r="K811" t="s">
        <v>74</v>
      </c>
      <c r="L811" t="s">
        <v>74</v>
      </c>
      <c r="M811" t="s">
        <v>77</v>
      </c>
      <c r="N811" t="s">
        <v>78</v>
      </c>
      <c r="O811" t="s">
        <v>74</v>
      </c>
      <c r="P811" t="s">
        <v>74</v>
      </c>
      <c r="Q811" t="s">
        <v>74</v>
      </c>
      <c r="R811" t="s">
        <v>74</v>
      </c>
      <c r="S811" t="s">
        <v>74</v>
      </c>
      <c r="T811" t="s">
        <v>74</v>
      </c>
      <c r="U811" t="s">
        <v>74</v>
      </c>
      <c r="V811" t="s">
        <v>74</v>
      </c>
      <c r="W811" t="s">
        <v>8222</v>
      </c>
      <c r="X811" t="s">
        <v>74</v>
      </c>
      <c r="Y811" t="s">
        <v>8223</v>
      </c>
      <c r="Z811" t="s">
        <v>74</v>
      </c>
      <c r="AA811" t="s">
        <v>8224</v>
      </c>
      <c r="AB811" t="s">
        <v>8225</v>
      </c>
      <c r="AC811" t="s">
        <v>74</v>
      </c>
      <c r="AD811" t="s">
        <v>74</v>
      </c>
      <c r="AE811" t="s">
        <v>74</v>
      </c>
      <c r="AF811" t="s">
        <v>74</v>
      </c>
      <c r="AG811">
        <v>14</v>
      </c>
      <c r="AH811">
        <v>28</v>
      </c>
      <c r="AI811">
        <v>30</v>
      </c>
      <c r="AJ811">
        <v>0</v>
      </c>
      <c r="AK811">
        <v>0</v>
      </c>
      <c r="AL811" t="s">
        <v>86</v>
      </c>
      <c r="AM811" t="s">
        <v>87</v>
      </c>
      <c r="AN811" t="s">
        <v>88</v>
      </c>
      <c r="AO811" t="s">
        <v>89</v>
      </c>
      <c r="AP811" t="s">
        <v>74</v>
      </c>
      <c r="AQ811" t="s">
        <v>74</v>
      </c>
      <c r="AR811" t="s">
        <v>91</v>
      </c>
      <c r="AS811" t="s">
        <v>92</v>
      </c>
      <c r="AT811" t="s">
        <v>93</v>
      </c>
      <c r="AU811">
        <v>1990</v>
      </c>
      <c r="AV811">
        <v>95</v>
      </c>
      <c r="AW811" t="s">
        <v>8216</v>
      </c>
      <c r="AX811" t="s">
        <v>74</v>
      </c>
      <c r="AY811" t="s">
        <v>74</v>
      </c>
      <c r="AZ811" t="s">
        <v>74</v>
      </c>
      <c r="BA811" t="s">
        <v>74</v>
      </c>
      <c r="BB811">
        <v>16551</v>
      </c>
      <c r="BC811">
        <v>16560</v>
      </c>
      <c r="BD811" t="s">
        <v>74</v>
      </c>
      <c r="BE811" t="s">
        <v>8226</v>
      </c>
      <c r="BF811" t="str">
        <f>HYPERLINK("http://dx.doi.org/10.1029/JD095iD10p16551","http://dx.doi.org/10.1029/JD095iD10p16551")</f>
        <v>http://dx.doi.org/10.1029/JD095iD10p16551</v>
      </c>
      <c r="BG811" t="s">
        <v>74</v>
      </c>
      <c r="BH811" t="s">
        <v>74</v>
      </c>
      <c r="BI811">
        <v>10</v>
      </c>
      <c r="BJ811" t="s">
        <v>96</v>
      </c>
      <c r="BK811" t="s">
        <v>97</v>
      </c>
      <c r="BL811" t="s">
        <v>96</v>
      </c>
      <c r="BM811" t="s">
        <v>8218</v>
      </c>
      <c r="BN811" t="s">
        <v>74</v>
      </c>
      <c r="BO811" t="s">
        <v>74</v>
      </c>
      <c r="BP811" t="s">
        <v>74</v>
      </c>
      <c r="BQ811" t="s">
        <v>74</v>
      </c>
      <c r="BR811" t="s">
        <v>100</v>
      </c>
      <c r="BS811" t="s">
        <v>8227</v>
      </c>
      <c r="BT811" t="str">
        <f>HYPERLINK("https%3A%2F%2Fwww.webofscience.com%2Fwos%2Fwoscc%2Ffull-record%2FWOS:A1990EB20200018","View Full Record in Web of Science")</f>
        <v>View Full Record in Web of Science</v>
      </c>
    </row>
    <row r="812" spans="1:72" x14ac:dyDescent="0.15">
      <c r="A812" t="s">
        <v>72</v>
      </c>
      <c r="B812" t="s">
        <v>885</v>
      </c>
      <c r="C812" t="s">
        <v>74</v>
      </c>
      <c r="D812" t="s">
        <v>74</v>
      </c>
      <c r="E812" t="s">
        <v>74</v>
      </c>
      <c r="F812" t="s">
        <v>885</v>
      </c>
      <c r="G812" t="s">
        <v>74</v>
      </c>
      <c r="H812" t="s">
        <v>74</v>
      </c>
      <c r="I812" t="s">
        <v>8228</v>
      </c>
      <c r="J812" t="s">
        <v>176</v>
      </c>
      <c r="K812" t="s">
        <v>74</v>
      </c>
      <c r="L812" t="s">
        <v>74</v>
      </c>
      <c r="M812" t="s">
        <v>77</v>
      </c>
      <c r="N812" t="s">
        <v>177</v>
      </c>
      <c r="O812" t="s">
        <v>74</v>
      </c>
      <c r="P812" t="s">
        <v>74</v>
      </c>
      <c r="Q812" t="s">
        <v>74</v>
      </c>
      <c r="R812" t="s">
        <v>74</v>
      </c>
      <c r="S812" t="s">
        <v>74</v>
      </c>
      <c r="T812" t="s">
        <v>74</v>
      </c>
      <c r="U812" t="s">
        <v>74</v>
      </c>
      <c r="V812" t="s">
        <v>74</v>
      </c>
      <c r="W812" t="s">
        <v>74</v>
      </c>
      <c r="X812" t="s">
        <v>74</v>
      </c>
      <c r="Y812" t="s">
        <v>74</v>
      </c>
      <c r="Z812" t="s">
        <v>74</v>
      </c>
      <c r="AA812" t="s">
        <v>74</v>
      </c>
      <c r="AB812" t="s">
        <v>74</v>
      </c>
      <c r="AC812" t="s">
        <v>74</v>
      </c>
      <c r="AD812" t="s">
        <v>74</v>
      </c>
      <c r="AE812" t="s">
        <v>74</v>
      </c>
      <c r="AF812" t="s">
        <v>74</v>
      </c>
      <c r="AG812">
        <v>0</v>
      </c>
      <c r="AH812">
        <v>0</v>
      </c>
      <c r="AI812">
        <v>0</v>
      </c>
      <c r="AJ812">
        <v>0</v>
      </c>
      <c r="AK812">
        <v>1</v>
      </c>
      <c r="AL812" t="s">
        <v>178</v>
      </c>
      <c r="AM812" t="s">
        <v>179</v>
      </c>
      <c r="AN812" t="s">
        <v>180</v>
      </c>
      <c r="AO812" t="s">
        <v>181</v>
      </c>
      <c r="AP812" t="s">
        <v>74</v>
      </c>
      <c r="AQ812" t="s">
        <v>74</v>
      </c>
      <c r="AR812" t="s">
        <v>182</v>
      </c>
      <c r="AS812" t="s">
        <v>183</v>
      </c>
      <c r="AT812" t="s">
        <v>133</v>
      </c>
      <c r="AU812">
        <v>1990</v>
      </c>
      <c r="AV812">
        <v>127</v>
      </c>
      <c r="AW812">
        <v>1734</v>
      </c>
      <c r="AX812" t="s">
        <v>74</v>
      </c>
      <c r="AY812" t="s">
        <v>74</v>
      </c>
      <c r="AZ812" t="s">
        <v>74</v>
      </c>
      <c r="BA812" t="s">
        <v>74</v>
      </c>
      <c r="BB812">
        <v>23</v>
      </c>
      <c r="BC812">
        <v>23</v>
      </c>
      <c r="BD812" t="s">
        <v>74</v>
      </c>
      <c r="BE812" t="s">
        <v>74</v>
      </c>
      <c r="BF812" t="s">
        <v>74</v>
      </c>
      <c r="BG812" t="s">
        <v>74</v>
      </c>
      <c r="BH812" t="s">
        <v>74</v>
      </c>
      <c r="BI812">
        <v>1</v>
      </c>
      <c r="BJ812" t="s">
        <v>117</v>
      </c>
      <c r="BK812" t="s">
        <v>97</v>
      </c>
      <c r="BL812" t="s">
        <v>118</v>
      </c>
      <c r="BM812" t="s">
        <v>8229</v>
      </c>
      <c r="BN812" t="s">
        <v>74</v>
      </c>
      <c r="BO812" t="s">
        <v>74</v>
      </c>
      <c r="BP812" t="s">
        <v>74</v>
      </c>
      <c r="BQ812" t="s">
        <v>74</v>
      </c>
      <c r="BR812" t="s">
        <v>100</v>
      </c>
      <c r="BS812" t="s">
        <v>8230</v>
      </c>
      <c r="BT812" t="str">
        <f>HYPERLINK("https%3A%2F%2Fwww.webofscience.com%2Fwos%2Fwoscc%2Ffull-record%2FWOS:A1990DY43100010","View Full Record in Web of Science")</f>
        <v>View Full Record in Web of Science</v>
      </c>
    </row>
    <row r="813" spans="1:72" x14ac:dyDescent="0.15">
      <c r="A813" t="s">
        <v>72</v>
      </c>
      <c r="B813" t="s">
        <v>8231</v>
      </c>
      <c r="C813" t="s">
        <v>74</v>
      </c>
      <c r="D813" t="s">
        <v>74</v>
      </c>
      <c r="E813" t="s">
        <v>74</v>
      </c>
      <c r="F813" t="s">
        <v>8231</v>
      </c>
      <c r="G813" t="s">
        <v>74</v>
      </c>
      <c r="H813" t="s">
        <v>74</v>
      </c>
      <c r="I813" t="s">
        <v>8232</v>
      </c>
      <c r="J813" t="s">
        <v>247</v>
      </c>
      <c r="K813" t="s">
        <v>74</v>
      </c>
      <c r="L813" t="s">
        <v>74</v>
      </c>
      <c r="M813" t="s">
        <v>77</v>
      </c>
      <c r="N813" t="s">
        <v>177</v>
      </c>
      <c r="O813" t="s">
        <v>74</v>
      </c>
      <c r="P813" t="s">
        <v>74</v>
      </c>
      <c r="Q813" t="s">
        <v>74</v>
      </c>
      <c r="R813" t="s">
        <v>74</v>
      </c>
      <c r="S813" t="s">
        <v>74</v>
      </c>
      <c r="T813" t="s">
        <v>74</v>
      </c>
      <c r="U813" t="s">
        <v>74</v>
      </c>
      <c r="V813" t="s">
        <v>74</v>
      </c>
      <c r="W813" t="s">
        <v>74</v>
      </c>
      <c r="X813" t="s">
        <v>74</v>
      </c>
      <c r="Y813" t="s">
        <v>8233</v>
      </c>
      <c r="Z813" t="s">
        <v>74</v>
      </c>
      <c r="AA813" t="s">
        <v>74</v>
      </c>
      <c r="AB813" t="s">
        <v>74</v>
      </c>
      <c r="AC813" t="s">
        <v>74</v>
      </c>
      <c r="AD813" t="s">
        <v>74</v>
      </c>
      <c r="AE813" t="s">
        <v>74</v>
      </c>
      <c r="AF813" t="s">
        <v>74</v>
      </c>
      <c r="AG813">
        <v>0</v>
      </c>
      <c r="AH813">
        <v>0</v>
      </c>
      <c r="AI813">
        <v>0</v>
      </c>
      <c r="AJ813">
        <v>0</v>
      </c>
      <c r="AK813">
        <v>0</v>
      </c>
      <c r="AL813" t="s">
        <v>248</v>
      </c>
      <c r="AM813" t="s">
        <v>249</v>
      </c>
      <c r="AN813" t="s">
        <v>250</v>
      </c>
      <c r="AO813" t="s">
        <v>251</v>
      </c>
      <c r="AP813" t="s">
        <v>74</v>
      </c>
      <c r="AQ813" t="s">
        <v>74</v>
      </c>
      <c r="AR813" t="s">
        <v>252</v>
      </c>
      <c r="AS813" t="s">
        <v>253</v>
      </c>
      <c r="AT813" t="s">
        <v>220</v>
      </c>
      <c r="AU813">
        <v>1990</v>
      </c>
      <c r="AV813">
        <v>2</v>
      </c>
      <c r="AW813">
        <v>3</v>
      </c>
      <c r="AX813" t="s">
        <v>74</v>
      </c>
      <c r="AY813" t="s">
        <v>74</v>
      </c>
      <c r="AZ813" t="s">
        <v>74</v>
      </c>
      <c r="BA813" t="s">
        <v>74</v>
      </c>
      <c r="BB813">
        <v>187</v>
      </c>
      <c r="BC813">
        <v>187</v>
      </c>
      <c r="BD813" t="s">
        <v>74</v>
      </c>
      <c r="BE813" t="s">
        <v>8234</v>
      </c>
      <c r="BF813" t="str">
        <f>HYPERLINK("http://dx.doi.org/10.1017/S0954102090000268","http://dx.doi.org/10.1017/S0954102090000268")</f>
        <v>http://dx.doi.org/10.1017/S0954102090000268</v>
      </c>
      <c r="BG813" t="s">
        <v>74</v>
      </c>
      <c r="BH813" t="s">
        <v>74</v>
      </c>
      <c r="BI813">
        <v>1</v>
      </c>
      <c r="BJ813" t="s">
        <v>255</v>
      </c>
      <c r="BK813" t="s">
        <v>97</v>
      </c>
      <c r="BL813" t="s">
        <v>256</v>
      </c>
      <c r="BM813" t="s">
        <v>8235</v>
      </c>
      <c r="BN813" t="s">
        <v>74</v>
      </c>
      <c r="BO813" t="s">
        <v>147</v>
      </c>
      <c r="BP813" t="s">
        <v>74</v>
      </c>
      <c r="BQ813" t="s">
        <v>74</v>
      </c>
      <c r="BR813" t="s">
        <v>100</v>
      </c>
      <c r="BS813" t="s">
        <v>8236</v>
      </c>
      <c r="BT813" t="str">
        <f>HYPERLINK("https%3A%2F%2Fwww.webofscience.com%2Fwos%2Fwoscc%2Ffull-record%2FWOS:A1990DY67000001","View Full Record in Web of Science")</f>
        <v>View Full Record in Web of Science</v>
      </c>
    </row>
    <row r="814" spans="1:72" x14ac:dyDescent="0.15">
      <c r="A814" t="s">
        <v>72</v>
      </c>
      <c r="B814" t="s">
        <v>8237</v>
      </c>
      <c r="C814" t="s">
        <v>74</v>
      </c>
      <c r="D814" t="s">
        <v>74</v>
      </c>
      <c r="E814" t="s">
        <v>74</v>
      </c>
      <c r="F814" t="s">
        <v>8237</v>
      </c>
      <c r="G814" t="s">
        <v>74</v>
      </c>
      <c r="H814" t="s">
        <v>74</v>
      </c>
      <c r="I814" t="s">
        <v>8238</v>
      </c>
      <c r="J814" t="s">
        <v>247</v>
      </c>
      <c r="K814" t="s">
        <v>74</v>
      </c>
      <c r="L814" t="s">
        <v>74</v>
      </c>
      <c r="M814" t="s">
        <v>77</v>
      </c>
      <c r="N814" t="s">
        <v>261</v>
      </c>
      <c r="O814" t="s">
        <v>74</v>
      </c>
      <c r="P814" t="s">
        <v>74</v>
      </c>
      <c r="Q814" t="s">
        <v>74</v>
      </c>
      <c r="R814" t="s">
        <v>74</v>
      </c>
      <c r="S814" t="s">
        <v>74</v>
      </c>
      <c r="T814" t="s">
        <v>74</v>
      </c>
      <c r="U814" t="s">
        <v>74</v>
      </c>
      <c r="V814" t="s">
        <v>74</v>
      </c>
      <c r="W814" t="s">
        <v>74</v>
      </c>
      <c r="X814" t="s">
        <v>74</v>
      </c>
      <c r="Y814" t="s">
        <v>8239</v>
      </c>
      <c r="Z814" t="s">
        <v>74</v>
      </c>
      <c r="AA814" t="s">
        <v>8240</v>
      </c>
      <c r="AB814" t="s">
        <v>8241</v>
      </c>
      <c r="AC814" t="s">
        <v>74</v>
      </c>
      <c r="AD814" t="s">
        <v>74</v>
      </c>
      <c r="AE814" t="s">
        <v>74</v>
      </c>
      <c r="AF814" t="s">
        <v>74</v>
      </c>
      <c r="AG814">
        <v>0</v>
      </c>
      <c r="AH814">
        <v>60</v>
      </c>
      <c r="AI814">
        <v>67</v>
      </c>
      <c r="AJ814">
        <v>0</v>
      </c>
      <c r="AK814">
        <v>7</v>
      </c>
      <c r="AL814" t="s">
        <v>248</v>
      </c>
      <c r="AM814" t="s">
        <v>249</v>
      </c>
      <c r="AN814" t="s">
        <v>250</v>
      </c>
      <c r="AO814" t="s">
        <v>251</v>
      </c>
      <c r="AP814" t="s">
        <v>74</v>
      </c>
      <c r="AQ814" t="s">
        <v>74</v>
      </c>
      <c r="AR814" t="s">
        <v>252</v>
      </c>
      <c r="AS814" t="s">
        <v>253</v>
      </c>
      <c r="AT814" t="s">
        <v>220</v>
      </c>
      <c r="AU814">
        <v>1990</v>
      </c>
      <c r="AV814">
        <v>2</v>
      </c>
      <c r="AW814">
        <v>3</v>
      </c>
      <c r="AX814" t="s">
        <v>74</v>
      </c>
      <c r="AY814" t="s">
        <v>74</v>
      </c>
      <c r="AZ814" t="s">
        <v>74</v>
      </c>
      <c r="BA814" t="s">
        <v>74</v>
      </c>
      <c r="BB814">
        <v>189</v>
      </c>
      <c r="BC814">
        <v>205</v>
      </c>
      <c r="BD814" t="s">
        <v>74</v>
      </c>
      <c r="BE814" t="s">
        <v>8242</v>
      </c>
      <c r="BF814" t="str">
        <f>HYPERLINK("http://dx.doi.org/10.1017/S095410209000027X","http://dx.doi.org/10.1017/S095410209000027X")</f>
        <v>http://dx.doi.org/10.1017/S095410209000027X</v>
      </c>
      <c r="BG814" t="s">
        <v>74</v>
      </c>
      <c r="BH814" t="s">
        <v>74</v>
      </c>
      <c r="BI814">
        <v>17</v>
      </c>
      <c r="BJ814" t="s">
        <v>255</v>
      </c>
      <c r="BK814" t="s">
        <v>97</v>
      </c>
      <c r="BL814" t="s">
        <v>256</v>
      </c>
      <c r="BM814" t="s">
        <v>8235</v>
      </c>
      <c r="BN814" t="s">
        <v>74</v>
      </c>
      <c r="BO814" t="s">
        <v>147</v>
      </c>
      <c r="BP814" t="s">
        <v>74</v>
      </c>
      <c r="BQ814" t="s">
        <v>74</v>
      </c>
      <c r="BR814" t="s">
        <v>100</v>
      </c>
      <c r="BS814" t="s">
        <v>8243</v>
      </c>
      <c r="BT814" t="str">
        <f>HYPERLINK("https%3A%2F%2Fwww.webofscience.com%2Fwos%2Fwoscc%2Ffull-record%2FWOS:A1990DY67000002","View Full Record in Web of Science")</f>
        <v>View Full Record in Web of Science</v>
      </c>
    </row>
    <row r="815" spans="1:72" x14ac:dyDescent="0.15">
      <c r="A815" t="s">
        <v>72</v>
      </c>
      <c r="B815" t="s">
        <v>8244</v>
      </c>
      <c r="C815" t="s">
        <v>74</v>
      </c>
      <c r="D815" t="s">
        <v>74</v>
      </c>
      <c r="E815" t="s">
        <v>74</v>
      </c>
      <c r="F815" t="s">
        <v>8244</v>
      </c>
      <c r="G815" t="s">
        <v>74</v>
      </c>
      <c r="H815" t="s">
        <v>74</v>
      </c>
      <c r="I815" t="s">
        <v>8245</v>
      </c>
      <c r="J815" t="s">
        <v>247</v>
      </c>
      <c r="K815" t="s">
        <v>74</v>
      </c>
      <c r="L815" t="s">
        <v>74</v>
      </c>
      <c r="M815" t="s">
        <v>77</v>
      </c>
      <c r="N815" t="s">
        <v>78</v>
      </c>
      <c r="O815" t="s">
        <v>74</v>
      </c>
      <c r="P815" t="s">
        <v>74</v>
      </c>
      <c r="Q815" t="s">
        <v>74</v>
      </c>
      <c r="R815" t="s">
        <v>74</v>
      </c>
      <c r="S815" t="s">
        <v>74</v>
      </c>
      <c r="T815" t="s">
        <v>74</v>
      </c>
      <c r="U815" t="s">
        <v>74</v>
      </c>
      <c r="V815" t="s">
        <v>74</v>
      </c>
      <c r="W815" t="s">
        <v>74</v>
      </c>
      <c r="X815" t="s">
        <v>74</v>
      </c>
      <c r="Y815" t="s">
        <v>8246</v>
      </c>
      <c r="Z815" t="s">
        <v>74</v>
      </c>
      <c r="AA815" t="s">
        <v>74</v>
      </c>
      <c r="AB815" t="s">
        <v>74</v>
      </c>
      <c r="AC815" t="s">
        <v>74</v>
      </c>
      <c r="AD815" t="s">
        <v>74</v>
      </c>
      <c r="AE815" t="s">
        <v>74</v>
      </c>
      <c r="AF815" t="s">
        <v>74</v>
      </c>
      <c r="AG815">
        <v>0</v>
      </c>
      <c r="AH815">
        <v>62</v>
      </c>
      <c r="AI815">
        <v>63</v>
      </c>
      <c r="AJ815">
        <v>1</v>
      </c>
      <c r="AK815">
        <v>1</v>
      </c>
      <c r="AL815" t="s">
        <v>248</v>
      </c>
      <c r="AM815" t="s">
        <v>249</v>
      </c>
      <c r="AN815" t="s">
        <v>250</v>
      </c>
      <c r="AO815" t="s">
        <v>251</v>
      </c>
      <c r="AP815" t="s">
        <v>74</v>
      </c>
      <c r="AQ815" t="s">
        <v>74</v>
      </c>
      <c r="AR815" t="s">
        <v>252</v>
      </c>
      <c r="AS815" t="s">
        <v>253</v>
      </c>
      <c r="AT815" t="s">
        <v>220</v>
      </c>
      <c r="AU815">
        <v>1990</v>
      </c>
      <c r="AV815">
        <v>2</v>
      </c>
      <c r="AW815">
        <v>3</v>
      </c>
      <c r="AX815" t="s">
        <v>74</v>
      </c>
      <c r="AY815" t="s">
        <v>74</v>
      </c>
      <c r="AZ815" t="s">
        <v>74</v>
      </c>
      <c r="BA815" t="s">
        <v>74</v>
      </c>
      <c r="BB815">
        <v>207</v>
      </c>
      <c r="BC815">
        <v>213</v>
      </c>
      <c r="BD815" t="s">
        <v>74</v>
      </c>
      <c r="BE815" t="s">
        <v>8247</v>
      </c>
      <c r="BF815" t="str">
        <f>HYPERLINK("http://dx.doi.org/10.1017/S0954102090000281","http://dx.doi.org/10.1017/S0954102090000281")</f>
        <v>http://dx.doi.org/10.1017/S0954102090000281</v>
      </c>
      <c r="BG815" t="s">
        <v>74</v>
      </c>
      <c r="BH815" t="s">
        <v>74</v>
      </c>
      <c r="BI815">
        <v>7</v>
      </c>
      <c r="BJ815" t="s">
        <v>255</v>
      </c>
      <c r="BK815" t="s">
        <v>97</v>
      </c>
      <c r="BL815" t="s">
        <v>256</v>
      </c>
      <c r="BM815" t="s">
        <v>8235</v>
      </c>
      <c r="BN815" t="s">
        <v>74</v>
      </c>
      <c r="BO815" t="s">
        <v>74</v>
      </c>
      <c r="BP815" t="s">
        <v>74</v>
      </c>
      <c r="BQ815" t="s">
        <v>74</v>
      </c>
      <c r="BR815" t="s">
        <v>100</v>
      </c>
      <c r="BS815" t="s">
        <v>8248</v>
      </c>
      <c r="BT815" t="str">
        <f>HYPERLINK("https%3A%2F%2Fwww.webofscience.com%2Fwos%2Fwoscc%2Ffull-record%2FWOS:A1990DY67000003","View Full Record in Web of Science")</f>
        <v>View Full Record in Web of Science</v>
      </c>
    </row>
    <row r="816" spans="1:72" x14ac:dyDescent="0.15">
      <c r="A816" t="s">
        <v>72</v>
      </c>
      <c r="B816" t="s">
        <v>8249</v>
      </c>
      <c r="C816" t="s">
        <v>74</v>
      </c>
      <c r="D816" t="s">
        <v>74</v>
      </c>
      <c r="E816" t="s">
        <v>74</v>
      </c>
      <c r="F816" t="s">
        <v>8249</v>
      </c>
      <c r="G816" t="s">
        <v>74</v>
      </c>
      <c r="H816" t="s">
        <v>74</v>
      </c>
      <c r="I816" t="s">
        <v>8250</v>
      </c>
      <c r="J816" t="s">
        <v>247</v>
      </c>
      <c r="K816" t="s">
        <v>74</v>
      </c>
      <c r="L816" t="s">
        <v>74</v>
      </c>
      <c r="M816" t="s">
        <v>77</v>
      </c>
      <c r="N816" t="s">
        <v>78</v>
      </c>
      <c r="O816" t="s">
        <v>74</v>
      </c>
      <c r="P816" t="s">
        <v>74</v>
      </c>
      <c r="Q816" t="s">
        <v>74</v>
      </c>
      <c r="R816" t="s">
        <v>74</v>
      </c>
      <c r="S816" t="s">
        <v>74</v>
      </c>
      <c r="T816" t="s">
        <v>74</v>
      </c>
      <c r="U816" t="s">
        <v>74</v>
      </c>
      <c r="V816" t="s">
        <v>74</v>
      </c>
      <c r="W816" t="s">
        <v>74</v>
      </c>
      <c r="X816" t="s">
        <v>74</v>
      </c>
      <c r="Y816" t="s">
        <v>8251</v>
      </c>
      <c r="Z816" t="s">
        <v>74</v>
      </c>
      <c r="AA816" t="s">
        <v>8252</v>
      </c>
      <c r="AB816" t="s">
        <v>74</v>
      </c>
      <c r="AC816" t="s">
        <v>74</v>
      </c>
      <c r="AD816" t="s">
        <v>74</v>
      </c>
      <c r="AE816" t="s">
        <v>74</v>
      </c>
      <c r="AF816" t="s">
        <v>74</v>
      </c>
      <c r="AG816">
        <v>0</v>
      </c>
      <c r="AH816">
        <v>7</v>
      </c>
      <c r="AI816">
        <v>8</v>
      </c>
      <c r="AJ816">
        <v>0</v>
      </c>
      <c r="AK816">
        <v>0</v>
      </c>
      <c r="AL816" t="s">
        <v>248</v>
      </c>
      <c r="AM816" t="s">
        <v>249</v>
      </c>
      <c r="AN816" t="s">
        <v>250</v>
      </c>
      <c r="AO816" t="s">
        <v>251</v>
      </c>
      <c r="AP816" t="s">
        <v>74</v>
      </c>
      <c r="AQ816" t="s">
        <v>74</v>
      </c>
      <c r="AR816" t="s">
        <v>252</v>
      </c>
      <c r="AS816" t="s">
        <v>253</v>
      </c>
      <c r="AT816" t="s">
        <v>220</v>
      </c>
      <c r="AU816">
        <v>1990</v>
      </c>
      <c r="AV816">
        <v>2</v>
      </c>
      <c r="AW816">
        <v>3</v>
      </c>
      <c r="AX816" t="s">
        <v>74</v>
      </c>
      <c r="AY816" t="s">
        <v>74</v>
      </c>
      <c r="AZ816" t="s">
        <v>74</v>
      </c>
      <c r="BA816" t="s">
        <v>74</v>
      </c>
      <c r="BB816">
        <v>215</v>
      </c>
      <c r="BC816">
        <v>219</v>
      </c>
      <c r="BD816" t="s">
        <v>74</v>
      </c>
      <c r="BE816" t="s">
        <v>8253</v>
      </c>
      <c r="BF816" t="str">
        <f>HYPERLINK("http://dx.doi.org/10.1017/S0954102090000293","http://dx.doi.org/10.1017/S0954102090000293")</f>
        <v>http://dx.doi.org/10.1017/S0954102090000293</v>
      </c>
      <c r="BG816" t="s">
        <v>74</v>
      </c>
      <c r="BH816" t="s">
        <v>74</v>
      </c>
      <c r="BI816">
        <v>5</v>
      </c>
      <c r="BJ816" t="s">
        <v>255</v>
      </c>
      <c r="BK816" t="s">
        <v>97</v>
      </c>
      <c r="BL816" t="s">
        <v>256</v>
      </c>
      <c r="BM816" t="s">
        <v>8235</v>
      </c>
      <c r="BN816" t="s">
        <v>74</v>
      </c>
      <c r="BO816" t="s">
        <v>74</v>
      </c>
      <c r="BP816" t="s">
        <v>74</v>
      </c>
      <c r="BQ816" t="s">
        <v>74</v>
      </c>
      <c r="BR816" t="s">
        <v>100</v>
      </c>
      <c r="BS816" t="s">
        <v>8254</v>
      </c>
      <c r="BT816" t="str">
        <f>HYPERLINK("https%3A%2F%2Fwww.webofscience.com%2Fwos%2Fwoscc%2Ffull-record%2FWOS:A1990DY67000004","View Full Record in Web of Science")</f>
        <v>View Full Record in Web of Science</v>
      </c>
    </row>
    <row r="817" spans="1:72" x14ac:dyDescent="0.15">
      <c r="A817" t="s">
        <v>72</v>
      </c>
      <c r="B817" t="s">
        <v>8255</v>
      </c>
      <c r="C817" t="s">
        <v>74</v>
      </c>
      <c r="D817" t="s">
        <v>74</v>
      </c>
      <c r="E817" t="s">
        <v>74</v>
      </c>
      <c r="F817" t="s">
        <v>8255</v>
      </c>
      <c r="G817" t="s">
        <v>74</v>
      </c>
      <c r="H817" t="s">
        <v>74</v>
      </c>
      <c r="I817" t="s">
        <v>8256</v>
      </c>
      <c r="J817" t="s">
        <v>247</v>
      </c>
      <c r="K817" t="s">
        <v>74</v>
      </c>
      <c r="L817" t="s">
        <v>74</v>
      </c>
      <c r="M817" t="s">
        <v>77</v>
      </c>
      <c r="N817" t="s">
        <v>334</v>
      </c>
      <c r="O817" t="s">
        <v>74</v>
      </c>
      <c r="P817" t="s">
        <v>74</v>
      </c>
      <c r="Q817" t="s">
        <v>74</v>
      </c>
      <c r="R817" t="s">
        <v>74</v>
      </c>
      <c r="S817" t="s">
        <v>74</v>
      </c>
      <c r="T817" t="s">
        <v>74</v>
      </c>
      <c r="U817" t="s">
        <v>74</v>
      </c>
      <c r="V817" t="s">
        <v>74</v>
      </c>
      <c r="W817" t="s">
        <v>74</v>
      </c>
      <c r="X817" t="s">
        <v>74</v>
      </c>
      <c r="Y817" t="s">
        <v>8257</v>
      </c>
      <c r="Z817" t="s">
        <v>74</v>
      </c>
      <c r="AA817" t="s">
        <v>74</v>
      </c>
      <c r="AB817" t="s">
        <v>8258</v>
      </c>
      <c r="AC817" t="s">
        <v>74</v>
      </c>
      <c r="AD817" t="s">
        <v>74</v>
      </c>
      <c r="AE817" t="s">
        <v>74</v>
      </c>
      <c r="AF817" t="s">
        <v>74</v>
      </c>
      <c r="AG817">
        <v>0</v>
      </c>
      <c r="AH817">
        <v>34</v>
      </c>
      <c r="AI817">
        <v>39</v>
      </c>
      <c r="AJ817">
        <v>0</v>
      </c>
      <c r="AK817">
        <v>3</v>
      </c>
      <c r="AL817" t="s">
        <v>248</v>
      </c>
      <c r="AM817" t="s">
        <v>249</v>
      </c>
      <c r="AN817" t="s">
        <v>250</v>
      </c>
      <c r="AO817" t="s">
        <v>251</v>
      </c>
      <c r="AP817" t="s">
        <v>74</v>
      </c>
      <c r="AQ817" t="s">
        <v>74</v>
      </c>
      <c r="AR817" t="s">
        <v>252</v>
      </c>
      <c r="AS817" t="s">
        <v>253</v>
      </c>
      <c r="AT817" t="s">
        <v>220</v>
      </c>
      <c r="AU817">
        <v>1990</v>
      </c>
      <c r="AV817">
        <v>2</v>
      </c>
      <c r="AW817">
        <v>3</v>
      </c>
      <c r="AX817" t="s">
        <v>74</v>
      </c>
      <c r="AY817" t="s">
        <v>74</v>
      </c>
      <c r="AZ817" t="s">
        <v>74</v>
      </c>
      <c r="BA817" t="s">
        <v>74</v>
      </c>
      <c r="BB817">
        <v>221</v>
      </c>
      <c r="BC817">
        <v>222</v>
      </c>
      <c r="BD817" t="s">
        <v>74</v>
      </c>
      <c r="BE817" t="s">
        <v>8259</v>
      </c>
      <c r="BF817" t="str">
        <f>HYPERLINK("http://dx.doi.org/10.1017/S095410209000030X","http://dx.doi.org/10.1017/S095410209000030X")</f>
        <v>http://dx.doi.org/10.1017/S095410209000030X</v>
      </c>
      <c r="BG817" t="s">
        <v>74</v>
      </c>
      <c r="BH817" t="s">
        <v>74</v>
      </c>
      <c r="BI817">
        <v>2</v>
      </c>
      <c r="BJ817" t="s">
        <v>255</v>
      </c>
      <c r="BK817" t="s">
        <v>97</v>
      </c>
      <c r="BL817" t="s">
        <v>256</v>
      </c>
      <c r="BM817" t="s">
        <v>8235</v>
      </c>
      <c r="BN817" t="s">
        <v>74</v>
      </c>
      <c r="BO817" t="s">
        <v>74</v>
      </c>
      <c r="BP817" t="s">
        <v>74</v>
      </c>
      <c r="BQ817" t="s">
        <v>74</v>
      </c>
      <c r="BR817" t="s">
        <v>100</v>
      </c>
      <c r="BS817" t="s">
        <v>8260</v>
      </c>
      <c r="BT817" t="str">
        <f>HYPERLINK("https%3A%2F%2Fwww.webofscience.com%2Fwos%2Fwoscc%2Ffull-record%2FWOS:A1990DY67000005","View Full Record in Web of Science")</f>
        <v>View Full Record in Web of Science</v>
      </c>
    </row>
    <row r="818" spans="1:72" x14ac:dyDescent="0.15">
      <c r="A818" t="s">
        <v>72</v>
      </c>
      <c r="B818" t="s">
        <v>885</v>
      </c>
      <c r="C818" t="s">
        <v>74</v>
      </c>
      <c r="D818" t="s">
        <v>74</v>
      </c>
      <c r="E818" t="s">
        <v>74</v>
      </c>
      <c r="F818" t="s">
        <v>885</v>
      </c>
      <c r="G818" t="s">
        <v>74</v>
      </c>
      <c r="H818" t="s">
        <v>74</v>
      </c>
      <c r="I818" t="s">
        <v>2093</v>
      </c>
      <c r="J818" t="s">
        <v>247</v>
      </c>
      <c r="K818" t="s">
        <v>74</v>
      </c>
      <c r="L818" t="s">
        <v>74</v>
      </c>
      <c r="M818" t="s">
        <v>77</v>
      </c>
      <c r="N818" t="s">
        <v>78</v>
      </c>
      <c r="O818" t="s">
        <v>74</v>
      </c>
      <c r="P818" t="s">
        <v>74</v>
      </c>
      <c r="Q818" t="s">
        <v>74</v>
      </c>
      <c r="R818" t="s">
        <v>74</v>
      </c>
      <c r="S818" t="s">
        <v>74</v>
      </c>
      <c r="T818" t="s">
        <v>74</v>
      </c>
      <c r="U818" t="s">
        <v>74</v>
      </c>
      <c r="V818" t="s">
        <v>74</v>
      </c>
      <c r="W818" t="s">
        <v>74</v>
      </c>
      <c r="X818" t="s">
        <v>74</v>
      </c>
      <c r="Y818" t="s">
        <v>74</v>
      </c>
      <c r="Z818" t="s">
        <v>74</v>
      </c>
      <c r="AA818" t="s">
        <v>8261</v>
      </c>
      <c r="AB818" t="s">
        <v>8262</v>
      </c>
      <c r="AC818" t="s">
        <v>74</v>
      </c>
      <c r="AD818" t="s">
        <v>74</v>
      </c>
      <c r="AE818" t="s">
        <v>74</v>
      </c>
      <c r="AF818" t="s">
        <v>74</v>
      </c>
      <c r="AG818">
        <v>0</v>
      </c>
      <c r="AH818">
        <v>6</v>
      </c>
      <c r="AI818">
        <v>6</v>
      </c>
      <c r="AJ818">
        <v>0</v>
      </c>
      <c r="AK818">
        <v>0</v>
      </c>
      <c r="AL818" t="s">
        <v>248</v>
      </c>
      <c r="AM818" t="s">
        <v>249</v>
      </c>
      <c r="AN818" t="s">
        <v>250</v>
      </c>
      <c r="AO818" t="s">
        <v>251</v>
      </c>
      <c r="AP818" t="s">
        <v>74</v>
      </c>
      <c r="AQ818" t="s">
        <v>74</v>
      </c>
      <c r="AR818" t="s">
        <v>252</v>
      </c>
      <c r="AS818" t="s">
        <v>253</v>
      </c>
      <c r="AT818" t="s">
        <v>220</v>
      </c>
      <c r="AU818">
        <v>1990</v>
      </c>
      <c r="AV818">
        <v>2</v>
      </c>
      <c r="AW818">
        <v>3</v>
      </c>
      <c r="AX818" t="s">
        <v>74</v>
      </c>
      <c r="AY818" t="s">
        <v>74</v>
      </c>
      <c r="AZ818" t="s">
        <v>74</v>
      </c>
      <c r="BA818" t="s">
        <v>74</v>
      </c>
      <c r="BB818">
        <v>223</v>
      </c>
      <c r="BC818">
        <v>234</v>
      </c>
      <c r="BD818" t="s">
        <v>74</v>
      </c>
      <c r="BE818" t="s">
        <v>74</v>
      </c>
      <c r="BF818" t="s">
        <v>74</v>
      </c>
      <c r="BG818" t="s">
        <v>74</v>
      </c>
      <c r="BH818" t="s">
        <v>74</v>
      </c>
      <c r="BI818">
        <v>12</v>
      </c>
      <c r="BJ818" t="s">
        <v>255</v>
      </c>
      <c r="BK818" t="s">
        <v>97</v>
      </c>
      <c r="BL818" t="s">
        <v>256</v>
      </c>
      <c r="BM818" t="s">
        <v>8235</v>
      </c>
      <c r="BN818" t="s">
        <v>74</v>
      </c>
      <c r="BO818" t="s">
        <v>74</v>
      </c>
      <c r="BP818" t="s">
        <v>74</v>
      </c>
      <c r="BQ818" t="s">
        <v>74</v>
      </c>
      <c r="BR818" t="s">
        <v>100</v>
      </c>
      <c r="BS818" t="s">
        <v>8263</v>
      </c>
      <c r="BT818" t="str">
        <f>HYPERLINK("https%3A%2F%2Fwww.webofscience.com%2Fwos%2Fwoscc%2Ffull-record%2FWOS:A1990DY67000006","View Full Record in Web of Science")</f>
        <v>View Full Record in Web of Science</v>
      </c>
    </row>
    <row r="819" spans="1:72" x14ac:dyDescent="0.15">
      <c r="A819" t="s">
        <v>72</v>
      </c>
      <c r="B819" t="s">
        <v>6416</v>
      </c>
      <c r="C819" t="s">
        <v>74</v>
      </c>
      <c r="D819" t="s">
        <v>74</v>
      </c>
      <c r="E819" t="s">
        <v>74</v>
      </c>
      <c r="F819" t="s">
        <v>6416</v>
      </c>
      <c r="G819" t="s">
        <v>74</v>
      </c>
      <c r="H819" t="s">
        <v>74</v>
      </c>
      <c r="I819" t="s">
        <v>8264</v>
      </c>
      <c r="J819" t="s">
        <v>247</v>
      </c>
      <c r="K819" t="s">
        <v>74</v>
      </c>
      <c r="L819" t="s">
        <v>74</v>
      </c>
      <c r="M819" t="s">
        <v>77</v>
      </c>
      <c r="N819" t="s">
        <v>78</v>
      </c>
      <c r="O819" t="s">
        <v>74</v>
      </c>
      <c r="P819" t="s">
        <v>74</v>
      </c>
      <c r="Q819" t="s">
        <v>74</v>
      </c>
      <c r="R819" t="s">
        <v>74</v>
      </c>
      <c r="S819" t="s">
        <v>74</v>
      </c>
      <c r="T819" t="s">
        <v>74</v>
      </c>
      <c r="U819" t="s">
        <v>74</v>
      </c>
      <c r="V819" t="s">
        <v>74</v>
      </c>
      <c r="W819" t="s">
        <v>74</v>
      </c>
      <c r="X819" t="s">
        <v>74</v>
      </c>
      <c r="Y819" t="s">
        <v>8265</v>
      </c>
      <c r="Z819" t="s">
        <v>74</v>
      </c>
      <c r="AA819" t="s">
        <v>74</v>
      </c>
      <c r="AB819" t="s">
        <v>6420</v>
      </c>
      <c r="AC819" t="s">
        <v>74</v>
      </c>
      <c r="AD819" t="s">
        <v>74</v>
      </c>
      <c r="AE819" t="s">
        <v>74</v>
      </c>
      <c r="AF819" t="s">
        <v>74</v>
      </c>
      <c r="AG819">
        <v>0</v>
      </c>
      <c r="AH819">
        <v>59</v>
      </c>
      <c r="AI819">
        <v>66</v>
      </c>
      <c r="AJ819">
        <v>0</v>
      </c>
      <c r="AK819">
        <v>0</v>
      </c>
      <c r="AL819" t="s">
        <v>248</v>
      </c>
      <c r="AM819" t="s">
        <v>249</v>
      </c>
      <c r="AN819" t="s">
        <v>250</v>
      </c>
      <c r="AO819" t="s">
        <v>251</v>
      </c>
      <c r="AP819" t="s">
        <v>74</v>
      </c>
      <c r="AQ819" t="s">
        <v>74</v>
      </c>
      <c r="AR819" t="s">
        <v>252</v>
      </c>
      <c r="AS819" t="s">
        <v>253</v>
      </c>
      <c r="AT819" t="s">
        <v>220</v>
      </c>
      <c r="AU819">
        <v>1990</v>
      </c>
      <c r="AV819">
        <v>2</v>
      </c>
      <c r="AW819">
        <v>3</v>
      </c>
      <c r="AX819" t="s">
        <v>74</v>
      </c>
      <c r="AY819" t="s">
        <v>74</v>
      </c>
      <c r="AZ819" t="s">
        <v>74</v>
      </c>
      <c r="BA819" t="s">
        <v>74</v>
      </c>
      <c r="BB819">
        <v>235</v>
      </c>
      <c r="BC819">
        <v>242</v>
      </c>
      <c r="BD819" t="s">
        <v>74</v>
      </c>
      <c r="BE819" t="s">
        <v>8266</v>
      </c>
      <c r="BF819" t="str">
        <f>HYPERLINK("http://dx.doi.org/10.1017/S0954102090000323","http://dx.doi.org/10.1017/S0954102090000323")</f>
        <v>http://dx.doi.org/10.1017/S0954102090000323</v>
      </c>
      <c r="BG819" t="s">
        <v>74</v>
      </c>
      <c r="BH819" t="s">
        <v>74</v>
      </c>
      <c r="BI819">
        <v>8</v>
      </c>
      <c r="BJ819" t="s">
        <v>255</v>
      </c>
      <c r="BK819" t="s">
        <v>97</v>
      </c>
      <c r="BL819" t="s">
        <v>256</v>
      </c>
      <c r="BM819" t="s">
        <v>8235</v>
      </c>
      <c r="BN819" t="s">
        <v>74</v>
      </c>
      <c r="BO819" t="s">
        <v>74</v>
      </c>
      <c r="BP819" t="s">
        <v>74</v>
      </c>
      <c r="BQ819" t="s">
        <v>74</v>
      </c>
      <c r="BR819" t="s">
        <v>100</v>
      </c>
      <c r="BS819" t="s">
        <v>8267</v>
      </c>
      <c r="BT819" t="str">
        <f>HYPERLINK("https%3A%2F%2Fwww.webofscience.com%2Fwos%2Fwoscc%2Ffull-record%2FWOS:A1990DY67000007","View Full Record in Web of Science")</f>
        <v>View Full Record in Web of Science</v>
      </c>
    </row>
    <row r="820" spans="1:72" x14ac:dyDescent="0.15">
      <c r="A820" t="s">
        <v>72</v>
      </c>
      <c r="B820" t="s">
        <v>8268</v>
      </c>
      <c r="C820" t="s">
        <v>74</v>
      </c>
      <c r="D820" t="s">
        <v>74</v>
      </c>
      <c r="E820" t="s">
        <v>74</v>
      </c>
      <c r="F820" t="s">
        <v>8268</v>
      </c>
      <c r="G820" t="s">
        <v>74</v>
      </c>
      <c r="H820" t="s">
        <v>74</v>
      </c>
      <c r="I820" t="s">
        <v>8269</v>
      </c>
      <c r="J820" t="s">
        <v>247</v>
      </c>
      <c r="K820" t="s">
        <v>74</v>
      </c>
      <c r="L820" t="s">
        <v>74</v>
      </c>
      <c r="M820" t="s">
        <v>77</v>
      </c>
      <c r="N820" t="s">
        <v>78</v>
      </c>
      <c r="O820" t="s">
        <v>74</v>
      </c>
      <c r="P820" t="s">
        <v>74</v>
      </c>
      <c r="Q820" t="s">
        <v>74</v>
      </c>
      <c r="R820" t="s">
        <v>74</v>
      </c>
      <c r="S820" t="s">
        <v>74</v>
      </c>
      <c r="T820" t="s">
        <v>74</v>
      </c>
      <c r="U820" t="s">
        <v>74</v>
      </c>
      <c r="V820" t="s">
        <v>74</v>
      </c>
      <c r="W820" t="s">
        <v>74</v>
      </c>
      <c r="X820" t="s">
        <v>74</v>
      </c>
      <c r="Y820" t="s">
        <v>8270</v>
      </c>
      <c r="Z820" t="s">
        <v>74</v>
      </c>
      <c r="AA820" t="s">
        <v>74</v>
      </c>
      <c r="AB820" t="s">
        <v>74</v>
      </c>
      <c r="AC820" t="s">
        <v>74</v>
      </c>
      <c r="AD820" t="s">
        <v>74</v>
      </c>
      <c r="AE820" t="s">
        <v>74</v>
      </c>
      <c r="AF820" t="s">
        <v>74</v>
      </c>
      <c r="AG820">
        <v>0</v>
      </c>
      <c r="AH820">
        <v>44</v>
      </c>
      <c r="AI820">
        <v>45</v>
      </c>
      <c r="AJ820">
        <v>0</v>
      </c>
      <c r="AK820">
        <v>3</v>
      </c>
      <c r="AL820" t="s">
        <v>248</v>
      </c>
      <c r="AM820" t="s">
        <v>249</v>
      </c>
      <c r="AN820" t="s">
        <v>250</v>
      </c>
      <c r="AO820" t="s">
        <v>251</v>
      </c>
      <c r="AP820" t="s">
        <v>74</v>
      </c>
      <c r="AQ820" t="s">
        <v>74</v>
      </c>
      <c r="AR820" t="s">
        <v>252</v>
      </c>
      <c r="AS820" t="s">
        <v>253</v>
      </c>
      <c r="AT820" t="s">
        <v>220</v>
      </c>
      <c r="AU820">
        <v>1990</v>
      </c>
      <c r="AV820">
        <v>2</v>
      </c>
      <c r="AW820">
        <v>3</v>
      </c>
      <c r="AX820" t="s">
        <v>74</v>
      </c>
      <c r="AY820" t="s">
        <v>74</v>
      </c>
      <c r="AZ820" t="s">
        <v>74</v>
      </c>
      <c r="BA820" t="s">
        <v>74</v>
      </c>
      <c r="BB820">
        <v>243</v>
      </c>
      <c r="BC820">
        <v>257</v>
      </c>
      <c r="BD820" t="s">
        <v>74</v>
      </c>
      <c r="BE820" t="s">
        <v>74</v>
      </c>
      <c r="BF820" t="s">
        <v>74</v>
      </c>
      <c r="BG820" t="s">
        <v>74</v>
      </c>
      <c r="BH820" t="s">
        <v>74</v>
      </c>
      <c r="BI820">
        <v>15</v>
      </c>
      <c r="BJ820" t="s">
        <v>255</v>
      </c>
      <c r="BK820" t="s">
        <v>97</v>
      </c>
      <c r="BL820" t="s">
        <v>256</v>
      </c>
      <c r="BM820" t="s">
        <v>8235</v>
      </c>
      <c r="BN820" t="s">
        <v>74</v>
      </c>
      <c r="BO820" t="s">
        <v>74</v>
      </c>
      <c r="BP820" t="s">
        <v>74</v>
      </c>
      <c r="BQ820" t="s">
        <v>74</v>
      </c>
      <c r="BR820" t="s">
        <v>100</v>
      </c>
      <c r="BS820" t="s">
        <v>8271</v>
      </c>
      <c r="BT820" t="str">
        <f>HYPERLINK("https%3A%2F%2Fwww.webofscience.com%2Fwos%2Fwoscc%2Ffull-record%2FWOS:A1990DY67000008","View Full Record in Web of Science")</f>
        <v>View Full Record in Web of Science</v>
      </c>
    </row>
    <row r="821" spans="1:72" x14ac:dyDescent="0.15">
      <c r="A821" t="s">
        <v>72</v>
      </c>
      <c r="B821" t="s">
        <v>8272</v>
      </c>
      <c r="C821" t="s">
        <v>74</v>
      </c>
      <c r="D821" t="s">
        <v>74</v>
      </c>
      <c r="E821" t="s">
        <v>74</v>
      </c>
      <c r="F821" t="s">
        <v>8272</v>
      </c>
      <c r="G821" t="s">
        <v>74</v>
      </c>
      <c r="H821" t="s">
        <v>74</v>
      </c>
      <c r="I821" t="s">
        <v>8273</v>
      </c>
      <c r="J821" t="s">
        <v>247</v>
      </c>
      <c r="K821" t="s">
        <v>74</v>
      </c>
      <c r="L821" t="s">
        <v>74</v>
      </c>
      <c r="M821" t="s">
        <v>77</v>
      </c>
      <c r="N821" t="s">
        <v>78</v>
      </c>
      <c r="O821" t="s">
        <v>74</v>
      </c>
      <c r="P821" t="s">
        <v>74</v>
      </c>
      <c r="Q821" t="s">
        <v>74</v>
      </c>
      <c r="R821" t="s">
        <v>74</v>
      </c>
      <c r="S821" t="s">
        <v>74</v>
      </c>
      <c r="T821" t="s">
        <v>74</v>
      </c>
      <c r="U821" t="s">
        <v>74</v>
      </c>
      <c r="V821" t="s">
        <v>74</v>
      </c>
      <c r="W821" t="s">
        <v>74</v>
      </c>
      <c r="X821" t="s">
        <v>74</v>
      </c>
      <c r="Y821" t="s">
        <v>8274</v>
      </c>
      <c r="Z821" t="s">
        <v>74</v>
      </c>
      <c r="AA821" t="s">
        <v>8275</v>
      </c>
      <c r="AB821" t="s">
        <v>74</v>
      </c>
      <c r="AC821" t="s">
        <v>74</v>
      </c>
      <c r="AD821" t="s">
        <v>74</v>
      </c>
      <c r="AE821" t="s">
        <v>74</v>
      </c>
      <c r="AF821" t="s">
        <v>74</v>
      </c>
      <c r="AG821">
        <v>0</v>
      </c>
      <c r="AH821">
        <v>11</v>
      </c>
      <c r="AI821">
        <v>11</v>
      </c>
      <c r="AJ821">
        <v>0</v>
      </c>
      <c r="AK821">
        <v>3</v>
      </c>
      <c r="AL821" t="s">
        <v>248</v>
      </c>
      <c r="AM821" t="s">
        <v>249</v>
      </c>
      <c r="AN821" t="s">
        <v>250</v>
      </c>
      <c r="AO821" t="s">
        <v>251</v>
      </c>
      <c r="AP821" t="s">
        <v>74</v>
      </c>
      <c r="AQ821" t="s">
        <v>74</v>
      </c>
      <c r="AR821" t="s">
        <v>252</v>
      </c>
      <c r="AS821" t="s">
        <v>253</v>
      </c>
      <c r="AT821" t="s">
        <v>220</v>
      </c>
      <c r="AU821">
        <v>1990</v>
      </c>
      <c r="AV821">
        <v>2</v>
      </c>
      <c r="AW821">
        <v>3</v>
      </c>
      <c r="AX821" t="s">
        <v>74</v>
      </c>
      <c r="AY821" t="s">
        <v>74</v>
      </c>
      <c r="AZ821" t="s">
        <v>74</v>
      </c>
      <c r="BA821" t="s">
        <v>74</v>
      </c>
      <c r="BB821">
        <v>259</v>
      </c>
      <c r="BC821">
        <v>263</v>
      </c>
      <c r="BD821" t="s">
        <v>74</v>
      </c>
      <c r="BE821" t="s">
        <v>8276</v>
      </c>
      <c r="BF821" t="str">
        <f>HYPERLINK("http://dx.doi.org/10.1017/S0954102090000347","http://dx.doi.org/10.1017/S0954102090000347")</f>
        <v>http://dx.doi.org/10.1017/S0954102090000347</v>
      </c>
      <c r="BG821" t="s">
        <v>74</v>
      </c>
      <c r="BH821" t="s">
        <v>74</v>
      </c>
      <c r="BI821">
        <v>5</v>
      </c>
      <c r="BJ821" t="s">
        <v>255</v>
      </c>
      <c r="BK821" t="s">
        <v>97</v>
      </c>
      <c r="BL821" t="s">
        <v>256</v>
      </c>
      <c r="BM821" t="s">
        <v>8235</v>
      </c>
      <c r="BN821" t="s">
        <v>74</v>
      </c>
      <c r="BO821" t="s">
        <v>74</v>
      </c>
      <c r="BP821" t="s">
        <v>74</v>
      </c>
      <c r="BQ821" t="s">
        <v>74</v>
      </c>
      <c r="BR821" t="s">
        <v>100</v>
      </c>
      <c r="BS821" t="s">
        <v>8277</v>
      </c>
      <c r="BT821" t="str">
        <f>HYPERLINK("https%3A%2F%2Fwww.webofscience.com%2Fwos%2Fwoscc%2Ffull-record%2FWOS:A1990DY67000009","View Full Record in Web of Science")</f>
        <v>View Full Record in Web of Science</v>
      </c>
    </row>
    <row r="822" spans="1:72" x14ac:dyDescent="0.15">
      <c r="A822" t="s">
        <v>72</v>
      </c>
      <c r="B822" t="s">
        <v>8278</v>
      </c>
      <c r="C822" t="s">
        <v>74</v>
      </c>
      <c r="D822" t="s">
        <v>74</v>
      </c>
      <c r="E822" t="s">
        <v>74</v>
      </c>
      <c r="F822" t="s">
        <v>8278</v>
      </c>
      <c r="G822" t="s">
        <v>74</v>
      </c>
      <c r="H822" t="s">
        <v>74</v>
      </c>
      <c r="I822" t="s">
        <v>8279</v>
      </c>
      <c r="J822" t="s">
        <v>247</v>
      </c>
      <c r="K822" t="s">
        <v>74</v>
      </c>
      <c r="L822" t="s">
        <v>74</v>
      </c>
      <c r="M822" t="s">
        <v>77</v>
      </c>
      <c r="N822" t="s">
        <v>334</v>
      </c>
      <c r="O822" t="s">
        <v>74</v>
      </c>
      <c r="P822" t="s">
        <v>74</v>
      </c>
      <c r="Q822" t="s">
        <v>74</v>
      </c>
      <c r="R822" t="s">
        <v>74</v>
      </c>
      <c r="S822" t="s">
        <v>74</v>
      </c>
      <c r="T822" t="s">
        <v>74</v>
      </c>
      <c r="U822" t="s">
        <v>74</v>
      </c>
      <c r="V822" t="s">
        <v>74</v>
      </c>
      <c r="W822" t="s">
        <v>74</v>
      </c>
      <c r="X822" t="s">
        <v>74</v>
      </c>
      <c r="Y822" t="s">
        <v>8280</v>
      </c>
      <c r="Z822" t="s">
        <v>74</v>
      </c>
      <c r="AA822" t="s">
        <v>74</v>
      </c>
      <c r="AB822" t="s">
        <v>74</v>
      </c>
      <c r="AC822" t="s">
        <v>74</v>
      </c>
      <c r="AD822" t="s">
        <v>74</v>
      </c>
      <c r="AE822" t="s">
        <v>74</v>
      </c>
      <c r="AF822" t="s">
        <v>74</v>
      </c>
      <c r="AG822">
        <v>0</v>
      </c>
      <c r="AH822">
        <v>2</v>
      </c>
      <c r="AI822">
        <v>2</v>
      </c>
      <c r="AJ822">
        <v>0</v>
      </c>
      <c r="AK822">
        <v>0</v>
      </c>
      <c r="AL822" t="s">
        <v>248</v>
      </c>
      <c r="AM822" t="s">
        <v>249</v>
      </c>
      <c r="AN822" t="s">
        <v>250</v>
      </c>
      <c r="AO822" t="s">
        <v>251</v>
      </c>
      <c r="AP822" t="s">
        <v>74</v>
      </c>
      <c r="AQ822" t="s">
        <v>74</v>
      </c>
      <c r="AR822" t="s">
        <v>252</v>
      </c>
      <c r="AS822" t="s">
        <v>253</v>
      </c>
      <c r="AT822" t="s">
        <v>220</v>
      </c>
      <c r="AU822">
        <v>1990</v>
      </c>
      <c r="AV822">
        <v>2</v>
      </c>
      <c r="AW822">
        <v>3</v>
      </c>
      <c r="AX822" t="s">
        <v>74</v>
      </c>
      <c r="AY822" t="s">
        <v>74</v>
      </c>
      <c r="AZ822" t="s">
        <v>74</v>
      </c>
      <c r="BA822" t="s">
        <v>74</v>
      </c>
      <c r="BB822">
        <v>265</v>
      </c>
      <c r="BC822">
        <v>266</v>
      </c>
      <c r="BD822" t="s">
        <v>74</v>
      </c>
      <c r="BE822" t="s">
        <v>8281</v>
      </c>
      <c r="BF822" t="str">
        <f>HYPERLINK("http://dx.doi.org/10.1017/S0954102090000359","http://dx.doi.org/10.1017/S0954102090000359")</f>
        <v>http://dx.doi.org/10.1017/S0954102090000359</v>
      </c>
      <c r="BG822" t="s">
        <v>74</v>
      </c>
      <c r="BH822" t="s">
        <v>74</v>
      </c>
      <c r="BI822">
        <v>2</v>
      </c>
      <c r="BJ822" t="s">
        <v>255</v>
      </c>
      <c r="BK822" t="s">
        <v>97</v>
      </c>
      <c r="BL822" t="s">
        <v>256</v>
      </c>
      <c r="BM822" t="s">
        <v>8235</v>
      </c>
      <c r="BN822" t="s">
        <v>74</v>
      </c>
      <c r="BO822" t="s">
        <v>74</v>
      </c>
      <c r="BP822" t="s">
        <v>74</v>
      </c>
      <c r="BQ822" t="s">
        <v>74</v>
      </c>
      <c r="BR822" t="s">
        <v>100</v>
      </c>
      <c r="BS822" t="s">
        <v>8282</v>
      </c>
      <c r="BT822" t="str">
        <f>HYPERLINK("https%3A%2F%2Fwww.webofscience.com%2Fwos%2Fwoscc%2Ffull-record%2FWOS:A1990DY67000010","View Full Record in Web of Science")</f>
        <v>View Full Record in Web of Science</v>
      </c>
    </row>
    <row r="823" spans="1:72" x14ac:dyDescent="0.15">
      <c r="A823" t="s">
        <v>72</v>
      </c>
      <c r="B823" t="s">
        <v>8283</v>
      </c>
      <c r="C823" t="s">
        <v>74</v>
      </c>
      <c r="D823" t="s">
        <v>74</v>
      </c>
      <c r="E823" t="s">
        <v>74</v>
      </c>
      <c r="F823" t="s">
        <v>8283</v>
      </c>
      <c r="G823" t="s">
        <v>74</v>
      </c>
      <c r="H823" t="s">
        <v>74</v>
      </c>
      <c r="I823" t="s">
        <v>8284</v>
      </c>
      <c r="J823" t="s">
        <v>247</v>
      </c>
      <c r="K823" t="s">
        <v>74</v>
      </c>
      <c r="L823" t="s">
        <v>74</v>
      </c>
      <c r="M823" t="s">
        <v>77</v>
      </c>
      <c r="N823" t="s">
        <v>78</v>
      </c>
      <c r="O823" t="s">
        <v>74</v>
      </c>
      <c r="P823" t="s">
        <v>74</v>
      </c>
      <c r="Q823" t="s">
        <v>74</v>
      </c>
      <c r="R823" t="s">
        <v>74</v>
      </c>
      <c r="S823" t="s">
        <v>74</v>
      </c>
      <c r="T823" t="s">
        <v>74</v>
      </c>
      <c r="U823" t="s">
        <v>74</v>
      </c>
      <c r="V823" t="s">
        <v>74</v>
      </c>
      <c r="W823" t="s">
        <v>74</v>
      </c>
      <c r="X823" t="s">
        <v>74</v>
      </c>
      <c r="Y823" t="s">
        <v>8285</v>
      </c>
      <c r="Z823" t="s">
        <v>74</v>
      </c>
      <c r="AA823" t="s">
        <v>8286</v>
      </c>
      <c r="AB823" t="s">
        <v>74</v>
      </c>
      <c r="AC823" t="s">
        <v>74</v>
      </c>
      <c r="AD823" t="s">
        <v>74</v>
      </c>
      <c r="AE823" t="s">
        <v>74</v>
      </c>
      <c r="AF823" t="s">
        <v>74</v>
      </c>
      <c r="AG823">
        <v>0</v>
      </c>
      <c r="AH823">
        <v>9</v>
      </c>
      <c r="AI823">
        <v>9</v>
      </c>
      <c r="AJ823">
        <v>0</v>
      </c>
      <c r="AK823">
        <v>0</v>
      </c>
      <c r="AL823" t="s">
        <v>248</v>
      </c>
      <c r="AM823" t="s">
        <v>249</v>
      </c>
      <c r="AN823" t="s">
        <v>250</v>
      </c>
      <c r="AO823" t="s">
        <v>251</v>
      </c>
      <c r="AP823" t="s">
        <v>74</v>
      </c>
      <c r="AQ823" t="s">
        <v>74</v>
      </c>
      <c r="AR823" t="s">
        <v>252</v>
      </c>
      <c r="AS823" t="s">
        <v>253</v>
      </c>
      <c r="AT823" t="s">
        <v>220</v>
      </c>
      <c r="AU823">
        <v>1990</v>
      </c>
      <c r="AV823">
        <v>2</v>
      </c>
      <c r="AW823">
        <v>3</v>
      </c>
      <c r="AX823" t="s">
        <v>74</v>
      </c>
      <c r="AY823" t="s">
        <v>74</v>
      </c>
      <c r="AZ823" t="s">
        <v>74</v>
      </c>
      <c r="BA823" t="s">
        <v>74</v>
      </c>
      <c r="BB823">
        <v>267</v>
      </c>
      <c r="BC823">
        <v>276</v>
      </c>
      <c r="BD823" t="s">
        <v>74</v>
      </c>
      <c r="BE823" t="s">
        <v>8287</v>
      </c>
      <c r="BF823" t="str">
        <f>HYPERLINK("http://dx.doi.org/10.1017/S0954102090000360","http://dx.doi.org/10.1017/S0954102090000360")</f>
        <v>http://dx.doi.org/10.1017/S0954102090000360</v>
      </c>
      <c r="BG823" t="s">
        <v>74</v>
      </c>
      <c r="BH823" t="s">
        <v>74</v>
      </c>
      <c r="BI823">
        <v>10</v>
      </c>
      <c r="BJ823" t="s">
        <v>255</v>
      </c>
      <c r="BK823" t="s">
        <v>97</v>
      </c>
      <c r="BL823" t="s">
        <v>256</v>
      </c>
      <c r="BM823" t="s">
        <v>8235</v>
      </c>
      <c r="BN823" t="s">
        <v>74</v>
      </c>
      <c r="BO823" t="s">
        <v>74</v>
      </c>
      <c r="BP823" t="s">
        <v>74</v>
      </c>
      <c r="BQ823" t="s">
        <v>74</v>
      </c>
      <c r="BR823" t="s">
        <v>100</v>
      </c>
      <c r="BS823" t="s">
        <v>8288</v>
      </c>
      <c r="BT823" t="str">
        <f>HYPERLINK("https%3A%2F%2Fwww.webofscience.com%2Fwos%2Fwoscc%2Ffull-record%2FWOS:A1990DY67000011","View Full Record in Web of Science")</f>
        <v>View Full Record in Web of Science</v>
      </c>
    </row>
    <row r="824" spans="1:72" x14ac:dyDescent="0.15">
      <c r="A824" t="s">
        <v>72</v>
      </c>
      <c r="B824" t="s">
        <v>7663</v>
      </c>
      <c r="C824" t="s">
        <v>74</v>
      </c>
      <c r="D824" t="s">
        <v>74</v>
      </c>
      <c r="E824" t="s">
        <v>74</v>
      </c>
      <c r="F824" t="s">
        <v>7663</v>
      </c>
      <c r="G824" t="s">
        <v>74</v>
      </c>
      <c r="H824" t="s">
        <v>74</v>
      </c>
      <c r="I824" t="s">
        <v>8289</v>
      </c>
      <c r="J824" t="s">
        <v>8290</v>
      </c>
      <c r="K824" t="s">
        <v>74</v>
      </c>
      <c r="L824" t="s">
        <v>74</v>
      </c>
      <c r="M824" t="s">
        <v>77</v>
      </c>
      <c r="N824" t="s">
        <v>78</v>
      </c>
      <c r="O824" t="s">
        <v>74</v>
      </c>
      <c r="P824" t="s">
        <v>74</v>
      </c>
      <c r="Q824" t="s">
        <v>74</v>
      </c>
      <c r="R824" t="s">
        <v>74</v>
      </c>
      <c r="S824" t="s">
        <v>74</v>
      </c>
      <c r="T824" t="s">
        <v>74</v>
      </c>
      <c r="U824" t="s">
        <v>74</v>
      </c>
      <c r="V824" t="s">
        <v>74</v>
      </c>
      <c r="W824" t="s">
        <v>74</v>
      </c>
      <c r="X824" t="s">
        <v>74</v>
      </c>
      <c r="Y824" t="s">
        <v>8291</v>
      </c>
      <c r="Z824" t="s">
        <v>74</v>
      </c>
      <c r="AA824" t="s">
        <v>6200</v>
      </c>
      <c r="AB824" t="s">
        <v>74</v>
      </c>
      <c r="AC824" t="s">
        <v>74</v>
      </c>
      <c r="AD824" t="s">
        <v>74</v>
      </c>
      <c r="AE824" t="s">
        <v>74</v>
      </c>
      <c r="AF824" t="s">
        <v>74</v>
      </c>
      <c r="AG824">
        <v>40</v>
      </c>
      <c r="AH824">
        <v>17</v>
      </c>
      <c r="AI824">
        <v>17</v>
      </c>
      <c r="AJ824">
        <v>0</v>
      </c>
      <c r="AK824">
        <v>0</v>
      </c>
      <c r="AL824" t="s">
        <v>8292</v>
      </c>
      <c r="AM824" t="s">
        <v>6064</v>
      </c>
      <c r="AN824" t="s">
        <v>8293</v>
      </c>
      <c r="AO824" t="s">
        <v>8294</v>
      </c>
      <c r="AP824" t="s">
        <v>74</v>
      </c>
      <c r="AQ824" t="s">
        <v>74</v>
      </c>
      <c r="AR824" t="s">
        <v>8295</v>
      </c>
      <c r="AS824" t="s">
        <v>8296</v>
      </c>
      <c r="AT824" t="s">
        <v>220</v>
      </c>
      <c r="AU824">
        <v>1990</v>
      </c>
      <c r="AV824">
        <v>119</v>
      </c>
      <c r="AW824">
        <v>3</v>
      </c>
      <c r="AX824" t="s">
        <v>74</v>
      </c>
      <c r="AY824" t="s">
        <v>74</v>
      </c>
      <c r="AZ824" t="s">
        <v>74</v>
      </c>
      <c r="BA824" t="s">
        <v>74</v>
      </c>
      <c r="BB824">
        <v>267</v>
      </c>
      <c r="BC824">
        <v>277</v>
      </c>
      <c r="BD824" t="s">
        <v>74</v>
      </c>
      <c r="BE824" t="s">
        <v>74</v>
      </c>
      <c r="BF824" t="s">
        <v>74</v>
      </c>
      <c r="BG824" t="s">
        <v>74</v>
      </c>
      <c r="BH824" t="s">
        <v>74</v>
      </c>
      <c r="BI824">
        <v>11</v>
      </c>
      <c r="BJ824" t="s">
        <v>6067</v>
      </c>
      <c r="BK824" t="s">
        <v>97</v>
      </c>
      <c r="BL824" t="s">
        <v>1897</v>
      </c>
      <c r="BM824" t="s">
        <v>8297</v>
      </c>
      <c r="BN824" t="s">
        <v>74</v>
      </c>
      <c r="BO824" t="s">
        <v>74</v>
      </c>
      <c r="BP824" t="s">
        <v>74</v>
      </c>
      <c r="BQ824" t="s">
        <v>74</v>
      </c>
      <c r="BR824" t="s">
        <v>100</v>
      </c>
      <c r="BS824" t="s">
        <v>8298</v>
      </c>
      <c r="BT824" t="str">
        <f>HYPERLINK("https%3A%2F%2Fwww.webofscience.com%2Fwos%2Fwoscc%2Ffull-record%2FWOS:A1990EG14500003","View Full Record in Web of Science")</f>
        <v>View Full Record in Web of Science</v>
      </c>
    </row>
    <row r="825" spans="1:72" x14ac:dyDescent="0.15">
      <c r="A825" t="s">
        <v>72</v>
      </c>
      <c r="B825" t="s">
        <v>8299</v>
      </c>
      <c r="C825" t="s">
        <v>74</v>
      </c>
      <c r="D825" t="s">
        <v>74</v>
      </c>
      <c r="E825" t="s">
        <v>74</v>
      </c>
      <c r="F825" t="s">
        <v>8299</v>
      </c>
      <c r="G825" t="s">
        <v>74</v>
      </c>
      <c r="H825" t="s">
        <v>74</v>
      </c>
      <c r="I825" t="s">
        <v>8300</v>
      </c>
      <c r="J825" t="s">
        <v>2106</v>
      </c>
      <c r="K825" t="s">
        <v>74</v>
      </c>
      <c r="L825" t="s">
        <v>74</v>
      </c>
      <c r="M825" t="s">
        <v>77</v>
      </c>
      <c r="N825" t="s">
        <v>78</v>
      </c>
      <c r="O825" t="s">
        <v>74</v>
      </c>
      <c r="P825" t="s">
        <v>74</v>
      </c>
      <c r="Q825" t="s">
        <v>74</v>
      </c>
      <c r="R825" t="s">
        <v>74</v>
      </c>
      <c r="S825" t="s">
        <v>74</v>
      </c>
      <c r="T825" t="s">
        <v>74</v>
      </c>
      <c r="U825" t="s">
        <v>74</v>
      </c>
      <c r="V825" t="s">
        <v>74</v>
      </c>
      <c r="W825" t="s">
        <v>74</v>
      </c>
      <c r="X825" t="s">
        <v>74</v>
      </c>
      <c r="Y825" t="s">
        <v>8301</v>
      </c>
      <c r="Z825" t="s">
        <v>74</v>
      </c>
      <c r="AA825" t="s">
        <v>6946</v>
      </c>
      <c r="AB825" t="s">
        <v>74</v>
      </c>
      <c r="AC825" t="s">
        <v>74</v>
      </c>
      <c r="AD825" t="s">
        <v>74</v>
      </c>
      <c r="AE825" t="s">
        <v>74</v>
      </c>
      <c r="AF825" t="s">
        <v>74</v>
      </c>
      <c r="AG825">
        <v>39</v>
      </c>
      <c r="AH825">
        <v>4</v>
      </c>
      <c r="AI825">
        <v>5</v>
      </c>
      <c r="AJ825">
        <v>0</v>
      </c>
      <c r="AK825">
        <v>3</v>
      </c>
      <c r="AL825" t="s">
        <v>2113</v>
      </c>
      <c r="AM825" t="s">
        <v>2114</v>
      </c>
      <c r="AN825" t="s">
        <v>8302</v>
      </c>
      <c r="AO825" t="s">
        <v>2116</v>
      </c>
      <c r="AP825" t="s">
        <v>74</v>
      </c>
      <c r="AQ825" t="s">
        <v>74</v>
      </c>
      <c r="AR825" t="s">
        <v>2106</v>
      </c>
      <c r="AS825" t="s">
        <v>2118</v>
      </c>
      <c r="AT825" t="s">
        <v>220</v>
      </c>
      <c r="AU825">
        <v>1990</v>
      </c>
      <c r="AV825">
        <v>43</v>
      </c>
      <c r="AW825">
        <v>3</v>
      </c>
      <c r="AX825" t="s">
        <v>74</v>
      </c>
      <c r="AY825" t="s">
        <v>74</v>
      </c>
      <c r="AZ825" t="s">
        <v>74</v>
      </c>
      <c r="BA825" t="s">
        <v>74</v>
      </c>
      <c r="BB825">
        <v>284</v>
      </c>
      <c r="BC825">
        <v>291</v>
      </c>
      <c r="BD825" t="s">
        <v>74</v>
      </c>
      <c r="BE825" t="s">
        <v>74</v>
      </c>
      <c r="BF825" t="s">
        <v>74</v>
      </c>
      <c r="BG825" t="s">
        <v>74</v>
      </c>
      <c r="BH825" t="s">
        <v>74</v>
      </c>
      <c r="BI825">
        <v>8</v>
      </c>
      <c r="BJ825" t="s">
        <v>2119</v>
      </c>
      <c r="BK825" t="s">
        <v>145</v>
      </c>
      <c r="BL825" t="s">
        <v>527</v>
      </c>
      <c r="BM825" t="s">
        <v>8303</v>
      </c>
      <c r="BN825" t="s">
        <v>74</v>
      </c>
      <c r="BO825" t="s">
        <v>74</v>
      </c>
      <c r="BP825" t="s">
        <v>74</v>
      </c>
      <c r="BQ825" t="s">
        <v>74</v>
      </c>
      <c r="BR825" t="s">
        <v>100</v>
      </c>
      <c r="BS825" t="s">
        <v>8304</v>
      </c>
      <c r="BT825" t="str">
        <f>HYPERLINK("https%3A%2F%2Fwww.webofscience.com%2Fwos%2Fwoscc%2Ffull-record%2FWOS:A1990EC39400013","View Full Record in Web of Science")</f>
        <v>View Full Record in Web of Science</v>
      </c>
    </row>
    <row r="826" spans="1:72" x14ac:dyDescent="0.15">
      <c r="A826" t="s">
        <v>72</v>
      </c>
      <c r="B826" t="s">
        <v>974</v>
      </c>
      <c r="C826" t="s">
        <v>74</v>
      </c>
      <c r="D826" t="s">
        <v>74</v>
      </c>
      <c r="E826" t="s">
        <v>74</v>
      </c>
      <c r="F826" t="s">
        <v>974</v>
      </c>
      <c r="G826" t="s">
        <v>74</v>
      </c>
      <c r="H826" t="s">
        <v>74</v>
      </c>
      <c r="I826" t="s">
        <v>8305</v>
      </c>
      <c r="J826" t="s">
        <v>976</v>
      </c>
      <c r="K826" t="s">
        <v>74</v>
      </c>
      <c r="L826" t="s">
        <v>74</v>
      </c>
      <c r="M826" t="s">
        <v>77</v>
      </c>
      <c r="N826" t="s">
        <v>78</v>
      </c>
      <c r="O826" t="s">
        <v>74</v>
      </c>
      <c r="P826" t="s">
        <v>74</v>
      </c>
      <c r="Q826" t="s">
        <v>74</v>
      </c>
      <c r="R826" t="s">
        <v>74</v>
      </c>
      <c r="S826" t="s">
        <v>74</v>
      </c>
      <c r="T826" t="s">
        <v>74</v>
      </c>
      <c r="U826" t="s">
        <v>74</v>
      </c>
      <c r="V826" t="s">
        <v>74</v>
      </c>
      <c r="W826" t="s">
        <v>74</v>
      </c>
      <c r="X826" t="s">
        <v>74</v>
      </c>
      <c r="Y826" t="s">
        <v>8306</v>
      </c>
      <c r="Z826" t="s">
        <v>74</v>
      </c>
      <c r="AA826" t="s">
        <v>74</v>
      </c>
      <c r="AB826" t="s">
        <v>74</v>
      </c>
      <c r="AC826" t="s">
        <v>74</v>
      </c>
      <c r="AD826" t="s">
        <v>74</v>
      </c>
      <c r="AE826" t="s">
        <v>74</v>
      </c>
      <c r="AF826" t="s">
        <v>74</v>
      </c>
      <c r="AG826">
        <v>31</v>
      </c>
      <c r="AH826">
        <v>12</v>
      </c>
      <c r="AI826">
        <v>12</v>
      </c>
      <c r="AJ826">
        <v>0</v>
      </c>
      <c r="AK826">
        <v>1</v>
      </c>
      <c r="AL826" t="s">
        <v>981</v>
      </c>
      <c r="AM826" t="s">
        <v>982</v>
      </c>
      <c r="AN826" t="s">
        <v>8307</v>
      </c>
      <c r="AO826" t="s">
        <v>984</v>
      </c>
      <c r="AP826" t="s">
        <v>74</v>
      </c>
      <c r="AQ826" t="s">
        <v>74</v>
      </c>
      <c r="AR826" t="s">
        <v>986</v>
      </c>
      <c r="AS826" t="s">
        <v>987</v>
      </c>
      <c r="AT826" t="s">
        <v>220</v>
      </c>
      <c r="AU826">
        <v>1990</v>
      </c>
      <c r="AV826">
        <v>61</v>
      </c>
      <c r="AW826">
        <v>9</v>
      </c>
      <c r="AX826" t="s">
        <v>74</v>
      </c>
      <c r="AY826" t="s">
        <v>74</v>
      </c>
      <c r="AZ826" t="s">
        <v>74</v>
      </c>
      <c r="BA826" t="s">
        <v>74</v>
      </c>
      <c r="BB826">
        <v>795</v>
      </c>
      <c r="BC826">
        <v>801</v>
      </c>
      <c r="BD826" t="s">
        <v>74</v>
      </c>
      <c r="BE826" t="s">
        <v>74</v>
      </c>
      <c r="BF826" t="s">
        <v>74</v>
      </c>
      <c r="BG826" t="s">
        <v>74</v>
      </c>
      <c r="BH826" t="s">
        <v>74</v>
      </c>
      <c r="BI826">
        <v>7</v>
      </c>
      <c r="BJ826" t="s">
        <v>988</v>
      </c>
      <c r="BK826" t="s">
        <v>97</v>
      </c>
      <c r="BL826" t="s">
        <v>989</v>
      </c>
      <c r="BM826" t="s">
        <v>8308</v>
      </c>
      <c r="BN826">
        <v>2241743</v>
      </c>
      <c r="BO826" t="s">
        <v>74</v>
      </c>
      <c r="BP826" t="s">
        <v>74</v>
      </c>
      <c r="BQ826" t="s">
        <v>74</v>
      </c>
      <c r="BR826" t="s">
        <v>100</v>
      </c>
      <c r="BS826" t="s">
        <v>8309</v>
      </c>
      <c r="BT826" t="str">
        <f>HYPERLINK("https%3A%2F%2Fwww.webofscience.com%2Fwos%2Fwoscc%2Ffull-record%2FWOS:A1990DW85600002","View Full Record in Web of Science")</f>
        <v>View Full Record in Web of Science</v>
      </c>
    </row>
    <row r="827" spans="1:72" x14ac:dyDescent="0.15">
      <c r="A827" t="s">
        <v>72</v>
      </c>
      <c r="B827" t="s">
        <v>8310</v>
      </c>
      <c r="C827" t="s">
        <v>74</v>
      </c>
      <c r="D827" t="s">
        <v>74</v>
      </c>
      <c r="E827" t="s">
        <v>74</v>
      </c>
      <c r="F827" t="s">
        <v>8310</v>
      </c>
      <c r="G827" t="s">
        <v>74</v>
      </c>
      <c r="H827" t="s">
        <v>74</v>
      </c>
      <c r="I827" t="s">
        <v>8311</v>
      </c>
      <c r="J827" t="s">
        <v>2183</v>
      </c>
      <c r="K827" t="s">
        <v>74</v>
      </c>
      <c r="L827" t="s">
        <v>74</v>
      </c>
      <c r="M827" t="s">
        <v>77</v>
      </c>
      <c r="N827" t="s">
        <v>1491</v>
      </c>
      <c r="O827" t="s">
        <v>74</v>
      </c>
      <c r="P827" t="s">
        <v>74</v>
      </c>
      <c r="Q827" t="s">
        <v>74</v>
      </c>
      <c r="R827" t="s">
        <v>74</v>
      </c>
      <c r="S827" t="s">
        <v>74</v>
      </c>
      <c r="T827" t="s">
        <v>74</v>
      </c>
      <c r="U827" t="s">
        <v>74</v>
      </c>
      <c r="V827" t="s">
        <v>74</v>
      </c>
      <c r="W827" t="s">
        <v>74</v>
      </c>
      <c r="X827" t="s">
        <v>74</v>
      </c>
      <c r="Y827" t="s">
        <v>8312</v>
      </c>
      <c r="Z827" t="s">
        <v>74</v>
      </c>
      <c r="AA827" t="s">
        <v>74</v>
      </c>
      <c r="AB827" t="s">
        <v>74</v>
      </c>
      <c r="AC827" t="s">
        <v>74</v>
      </c>
      <c r="AD827" t="s">
        <v>74</v>
      </c>
      <c r="AE827" t="s">
        <v>74</v>
      </c>
      <c r="AF827" t="s">
        <v>74</v>
      </c>
      <c r="AG827">
        <v>18</v>
      </c>
      <c r="AH827">
        <v>3</v>
      </c>
      <c r="AI827">
        <v>3</v>
      </c>
      <c r="AJ827">
        <v>0</v>
      </c>
      <c r="AK827">
        <v>3</v>
      </c>
      <c r="AL827" t="s">
        <v>715</v>
      </c>
      <c r="AM827" t="s">
        <v>716</v>
      </c>
      <c r="AN827" t="s">
        <v>717</v>
      </c>
      <c r="AO827" t="s">
        <v>2191</v>
      </c>
      <c r="AP827" t="s">
        <v>74</v>
      </c>
      <c r="AQ827" t="s">
        <v>74</v>
      </c>
      <c r="AR827" t="s">
        <v>2192</v>
      </c>
      <c r="AS827" t="s">
        <v>2193</v>
      </c>
      <c r="AT827" t="s">
        <v>220</v>
      </c>
      <c r="AU827">
        <v>1990</v>
      </c>
      <c r="AV827">
        <v>99</v>
      </c>
      <c r="AW827">
        <v>4</v>
      </c>
      <c r="AX827" t="s">
        <v>74</v>
      </c>
      <c r="AY827" t="s">
        <v>74</v>
      </c>
      <c r="AZ827" t="s">
        <v>74</v>
      </c>
      <c r="BA827" t="s">
        <v>74</v>
      </c>
      <c r="BB827">
        <v>380</v>
      </c>
      <c r="BC827">
        <v>382</v>
      </c>
      <c r="BD827" t="s">
        <v>74</v>
      </c>
      <c r="BE827" t="s">
        <v>8313</v>
      </c>
      <c r="BF827" t="str">
        <f>HYPERLINK("http://dx.doi.org/10.1016/0012-821X(90)90141-J","http://dx.doi.org/10.1016/0012-821X(90)90141-J")</f>
        <v>http://dx.doi.org/10.1016/0012-821X(90)90141-J</v>
      </c>
      <c r="BG827" t="s">
        <v>74</v>
      </c>
      <c r="BH827" t="s">
        <v>74</v>
      </c>
      <c r="BI827">
        <v>3</v>
      </c>
      <c r="BJ827" t="s">
        <v>170</v>
      </c>
      <c r="BK827" t="s">
        <v>97</v>
      </c>
      <c r="BL827" t="s">
        <v>170</v>
      </c>
      <c r="BM827" t="s">
        <v>8314</v>
      </c>
      <c r="BN827" t="s">
        <v>74</v>
      </c>
      <c r="BO827" t="s">
        <v>74</v>
      </c>
      <c r="BP827" t="s">
        <v>74</v>
      </c>
      <c r="BQ827" t="s">
        <v>74</v>
      </c>
      <c r="BR827" t="s">
        <v>100</v>
      </c>
      <c r="BS827" t="s">
        <v>8315</v>
      </c>
      <c r="BT827" t="str">
        <f>HYPERLINK("https%3A%2F%2Fwww.webofscience.com%2Fwos%2Fwoscc%2Ffull-record%2FWOS:A1990ED55200006","View Full Record in Web of Science")</f>
        <v>View Full Record in Web of Science</v>
      </c>
    </row>
    <row r="828" spans="1:72" x14ac:dyDescent="0.15">
      <c r="A828" t="s">
        <v>72</v>
      </c>
      <c r="B828" t="s">
        <v>8316</v>
      </c>
      <c r="C828" t="s">
        <v>74</v>
      </c>
      <c r="D828" t="s">
        <v>74</v>
      </c>
      <c r="E828" t="s">
        <v>74</v>
      </c>
      <c r="F828" t="s">
        <v>8316</v>
      </c>
      <c r="G828" t="s">
        <v>74</v>
      </c>
      <c r="H828" t="s">
        <v>74</v>
      </c>
      <c r="I828" t="s">
        <v>8317</v>
      </c>
      <c r="J828" t="s">
        <v>2183</v>
      </c>
      <c r="K828" t="s">
        <v>74</v>
      </c>
      <c r="L828" t="s">
        <v>74</v>
      </c>
      <c r="M828" t="s">
        <v>77</v>
      </c>
      <c r="N828" t="s">
        <v>1491</v>
      </c>
      <c r="O828" t="s">
        <v>74</v>
      </c>
      <c r="P828" t="s">
        <v>74</v>
      </c>
      <c r="Q828" t="s">
        <v>74</v>
      </c>
      <c r="R828" t="s">
        <v>74</v>
      </c>
      <c r="S828" t="s">
        <v>74</v>
      </c>
      <c r="T828" t="s">
        <v>74</v>
      </c>
      <c r="U828" t="s">
        <v>74</v>
      </c>
      <c r="V828" t="s">
        <v>74</v>
      </c>
      <c r="W828" t="s">
        <v>8318</v>
      </c>
      <c r="X828" t="s">
        <v>8319</v>
      </c>
      <c r="Y828" t="s">
        <v>8320</v>
      </c>
      <c r="Z828" t="s">
        <v>74</v>
      </c>
      <c r="AA828" t="s">
        <v>74</v>
      </c>
      <c r="AB828" t="s">
        <v>74</v>
      </c>
      <c r="AC828" t="s">
        <v>74</v>
      </c>
      <c r="AD828" t="s">
        <v>74</v>
      </c>
      <c r="AE828" t="s">
        <v>74</v>
      </c>
      <c r="AF828" t="s">
        <v>74</v>
      </c>
      <c r="AG828">
        <v>18</v>
      </c>
      <c r="AH828">
        <v>0</v>
      </c>
      <c r="AI828">
        <v>0</v>
      </c>
      <c r="AJ828">
        <v>0</v>
      </c>
      <c r="AK828">
        <v>2</v>
      </c>
      <c r="AL828" t="s">
        <v>715</v>
      </c>
      <c r="AM828" t="s">
        <v>716</v>
      </c>
      <c r="AN828" t="s">
        <v>717</v>
      </c>
      <c r="AO828" t="s">
        <v>2191</v>
      </c>
      <c r="AP828" t="s">
        <v>74</v>
      </c>
      <c r="AQ828" t="s">
        <v>74</v>
      </c>
      <c r="AR828" t="s">
        <v>2192</v>
      </c>
      <c r="AS828" t="s">
        <v>2193</v>
      </c>
      <c r="AT828" t="s">
        <v>220</v>
      </c>
      <c r="AU828">
        <v>1990</v>
      </c>
      <c r="AV828">
        <v>99</v>
      </c>
      <c r="AW828">
        <v>4</v>
      </c>
      <c r="AX828" t="s">
        <v>74</v>
      </c>
      <c r="AY828" t="s">
        <v>74</v>
      </c>
      <c r="AZ828" t="s">
        <v>74</v>
      </c>
      <c r="BA828" t="s">
        <v>74</v>
      </c>
      <c r="BB828">
        <v>383</v>
      </c>
      <c r="BC828">
        <v>386</v>
      </c>
      <c r="BD828" t="s">
        <v>74</v>
      </c>
      <c r="BE828" t="s">
        <v>8321</v>
      </c>
      <c r="BF828" t="str">
        <f>HYPERLINK("http://dx.doi.org/10.1016/0012-821X(90)90142-K","http://dx.doi.org/10.1016/0012-821X(90)90142-K")</f>
        <v>http://dx.doi.org/10.1016/0012-821X(90)90142-K</v>
      </c>
      <c r="BG828" t="s">
        <v>74</v>
      </c>
      <c r="BH828" t="s">
        <v>74</v>
      </c>
      <c r="BI828">
        <v>4</v>
      </c>
      <c r="BJ828" t="s">
        <v>170</v>
      </c>
      <c r="BK828" t="s">
        <v>97</v>
      </c>
      <c r="BL828" t="s">
        <v>170</v>
      </c>
      <c r="BM828" t="s">
        <v>8314</v>
      </c>
      <c r="BN828" t="s">
        <v>74</v>
      </c>
      <c r="BO828" t="s">
        <v>74</v>
      </c>
      <c r="BP828" t="s">
        <v>74</v>
      </c>
      <c r="BQ828" t="s">
        <v>74</v>
      </c>
      <c r="BR828" t="s">
        <v>100</v>
      </c>
      <c r="BS828" t="s">
        <v>8322</v>
      </c>
      <c r="BT828" t="str">
        <f>HYPERLINK("https%3A%2F%2Fwww.webofscience.com%2Fwos%2Fwoscc%2Ffull-record%2FWOS:A1990ED55200007","View Full Record in Web of Science")</f>
        <v>View Full Record in Web of Science</v>
      </c>
    </row>
    <row r="829" spans="1:72" x14ac:dyDescent="0.15">
      <c r="A829" t="s">
        <v>72</v>
      </c>
      <c r="B829" t="s">
        <v>8323</v>
      </c>
      <c r="C829" t="s">
        <v>74</v>
      </c>
      <c r="D829" t="s">
        <v>74</v>
      </c>
      <c r="E829" t="s">
        <v>74</v>
      </c>
      <c r="F829" t="s">
        <v>8323</v>
      </c>
      <c r="G829" t="s">
        <v>74</v>
      </c>
      <c r="H829" t="s">
        <v>74</v>
      </c>
      <c r="I829" t="s">
        <v>8324</v>
      </c>
      <c r="J829" t="s">
        <v>8325</v>
      </c>
      <c r="K829" t="s">
        <v>74</v>
      </c>
      <c r="L829" t="s">
        <v>74</v>
      </c>
      <c r="M829" t="s">
        <v>77</v>
      </c>
      <c r="N829" t="s">
        <v>78</v>
      </c>
      <c r="O829" t="s">
        <v>74</v>
      </c>
      <c r="P829" t="s">
        <v>74</v>
      </c>
      <c r="Q829" t="s">
        <v>74</v>
      </c>
      <c r="R829" t="s">
        <v>74</v>
      </c>
      <c r="S829" t="s">
        <v>74</v>
      </c>
      <c r="T829" t="s">
        <v>74</v>
      </c>
      <c r="U829" t="s">
        <v>8326</v>
      </c>
      <c r="V829" t="s">
        <v>8327</v>
      </c>
      <c r="W829" t="s">
        <v>74</v>
      </c>
      <c r="X829" t="s">
        <v>74</v>
      </c>
      <c r="Y829" t="s">
        <v>8328</v>
      </c>
      <c r="Z829" t="s">
        <v>74</v>
      </c>
      <c r="AA829" t="s">
        <v>74</v>
      </c>
      <c r="AB829" t="s">
        <v>74</v>
      </c>
      <c r="AC829" t="s">
        <v>74</v>
      </c>
      <c r="AD829" t="s">
        <v>74</v>
      </c>
      <c r="AE829" t="s">
        <v>74</v>
      </c>
      <c r="AF829" t="s">
        <v>74</v>
      </c>
      <c r="AG829">
        <v>23</v>
      </c>
      <c r="AH829">
        <v>12</v>
      </c>
      <c r="AI829">
        <v>12</v>
      </c>
      <c r="AJ829">
        <v>0</v>
      </c>
      <c r="AK829">
        <v>3</v>
      </c>
      <c r="AL829" t="s">
        <v>8329</v>
      </c>
      <c r="AM829" t="s">
        <v>8330</v>
      </c>
      <c r="AN829" t="s">
        <v>8331</v>
      </c>
      <c r="AO829" t="s">
        <v>8332</v>
      </c>
      <c r="AP829" t="s">
        <v>74</v>
      </c>
      <c r="AQ829" t="s">
        <v>74</v>
      </c>
      <c r="AR829" t="s">
        <v>8325</v>
      </c>
      <c r="AS829" t="s">
        <v>8333</v>
      </c>
      <c r="AT829" t="s">
        <v>220</v>
      </c>
      <c r="AU829">
        <v>1990</v>
      </c>
      <c r="AV829">
        <v>90</v>
      </c>
      <c r="AW829" t="s">
        <v>74</v>
      </c>
      <c r="AX829">
        <v>3</v>
      </c>
      <c r="AY829" t="s">
        <v>74</v>
      </c>
      <c r="AZ829" t="s">
        <v>74</v>
      </c>
      <c r="BA829" t="s">
        <v>74</v>
      </c>
      <c r="BB829">
        <v>180</v>
      </c>
      <c r="BC829">
        <v>184</v>
      </c>
      <c r="BD829" t="s">
        <v>74</v>
      </c>
      <c r="BE829" t="s">
        <v>8334</v>
      </c>
      <c r="BF829" t="str">
        <f>HYPERLINK("http://dx.doi.org/10.1071/MU9900180","http://dx.doi.org/10.1071/MU9900180")</f>
        <v>http://dx.doi.org/10.1071/MU9900180</v>
      </c>
      <c r="BG829" t="s">
        <v>74</v>
      </c>
      <c r="BH829" t="s">
        <v>74</v>
      </c>
      <c r="BI829">
        <v>5</v>
      </c>
      <c r="BJ829" t="s">
        <v>2454</v>
      </c>
      <c r="BK829" t="s">
        <v>97</v>
      </c>
      <c r="BL829" t="s">
        <v>677</v>
      </c>
      <c r="BM829" t="s">
        <v>8335</v>
      </c>
      <c r="BN829" t="s">
        <v>74</v>
      </c>
      <c r="BO829" t="s">
        <v>74</v>
      </c>
      <c r="BP829" t="s">
        <v>74</v>
      </c>
      <c r="BQ829" t="s">
        <v>74</v>
      </c>
      <c r="BR829" t="s">
        <v>100</v>
      </c>
      <c r="BS829" t="s">
        <v>8336</v>
      </c>
      <c r="BT829" t="str">
        <f>HYPERLINK("https%3A%2F%2Fwww.webofscience.com%2Fwos%2Fwoscc%2Ffull-record%2FWOS:A1990EW78100007","View Full Record in Web of Science")</f>
        <v>View Full Record in Web of Science</v>
      </c>
    </row>
    <row r="830" spans="1:72" x14ac:dyDescent="0.15">
      <c r="A830" t="s">
        <v>72</v>
      </c>
      <c r="B830" t="s">
        <v>8337</v>
      </c>
      <c r="C830" t="s">
        <v>74</v>
      </c>
      <c r="D830" t="s">
        <v>74</v>
      </c>
      <c r="E830" t="s">
        <v>74</v>
      </c>
      <c r="F830" t="s">
        <v>8337</v>
      </c>
      <c r="G830" t="s">
        <v>74</v>
      </c>
      <c r="H830" t="s">
        <v>74</v>
      </c>
      <c r="I830" t="s">
        <v>8338</v>
      </c>
      <c r="J830" t="s">
        <v>8325</v>
      </c>
      <c r="K830" t="s">
        <v>74</v>
      </c>
      <c r="L830" t="s">
        <v>74</v>
      </c>
      <c r="M830" t="s">
        <v>77</v>
      </c>
      <c r="N830" t="s">
        <v>334</v>
      </c>
      <c r="O830" t="s">
        <v>74</v>
      </c>
      <c r="P830" t="s">
        <v>74</v>
      </c>
      <c r="Q830" t="s">
        <v>74</v>
      </c>
      <c r="R830" t="s">
        <v>74</v>
      </c>
      <c r="S830" t="s">
        <v>74</v>
      </c>
      <c r="T830" t="s">
        <v>74</v>
      </c>
      <c r="U830" t="s">
        <v>74</v>
      </c>
      <c r="V830" t="s">
        <v>74</v>
      </c>
      <c r="W830" t="s">
        <v>8339</v>
      </c>
      <c r="X830" t="s">
        <v>1383</v>
      </c>
      <c r="Y830" t="s">
        <v>8340</v>
      </c>
      <c r="Z830" t="s">
        <v>74</v>
      </c>
      <c r="AA830" t="s">
        <v>74</v>
      </c>
      <c r="AB830" t="s">
        <v>8341</v>
      </c>
      <c r="AC830" t="s">
        <v>74</v>
      </c>
      <c r="AD830" t="s">
        <v>74</v>
      </c>
      <c r="AE830" t="s">
        <v>74</v>
      </c>
      <c r="AF830" t="s">
        <v>74</v>
      </c>
      <c r="AG830">
        <v>6</v>
      </c>
      <c r="AH830">
        <v>5</v>
      </c>
      <c r="AI830">
        <v>8</v>
      </c>
      <c r="AJ830">
        <v>0</v>
      </c>
      <c r="AK830">
        <v>3</v>
      </c>
      <c r="AL830" t="s">
        <v>8329</v>
      </c>
      <c r="AM830" t="s">
        <v>8330</v>
      </c>
      <c r="AN830" t="s">
        <v>8331</v>
      </c>
      <c r="AO830" t="s">
        <v>8332</v>
      </c>
      <c r="AP830" t="s">
        <v>74</v>
      </c>
      <c r="AQ830" t="s">
        <v>74</v>
      </c>
      <c r="AR830" t="s">
        <v>8325</v>
      </c>
      <c r="AS830" t="s">
        <v>8333</v>
      </c>
      <c r="AT830" t="s">
        <v>220</v>
      </c>
      <c r="AU830">
        <v>1990</v>
      </c>
      <c r="AV830">
        <v>90</v>
      </c>
      <c r="AW830" t="s">
        <v>74</v>
      </c>
      <c r="AX830">
        <v>3</v>
      </c>
      <c r="AY830" t="s">
        <v>74</v>
      </c>
      <c r="AZ830" t="s">
        <v>74</v>
      </c>
      <c r="BA830" t="s">
        <v>74</v>
      </c>
      <c r="BB830">
        <v>198</v>
      </c>
      <c r="BC830">
        <v>201</v>
      </c>
      <c r="BD830" t="s">
        <v>74</v>
      </c>
      <c r="BE830" t="s">
        <v>8342</v>
      </c>
      <c r="BF830" t="str">
        <f>HYPERLINK("http://dx.doi.org/10.1071/MU9900198","http://dx.doi.org/10.1071/MU9900198")</f>
        <v>http://dx.doi.org/10.1071/MU9900198</v>
      </c>
      <c r="BG830" t="s">
        <v>74</v>
      </c>
      <c r="BH830" t="s">
        <v>74</v>
      </c>
      <c r="BI830">
        <v>4</v>
      </c>
      <c r="BJ830" t="s">
        <v>2454</v>
      </c>
      <c r="BK830" t="s">
        <v>97</v>
      </c>
      <c r="BL830" t="s">
        <v>677</v>
      </c>
      <c r="BM830" t="s">
        <v>8335</v>
      </c>
      <c r="BN830" t="s">
        <v>74</v>
      </c>
      <c r="BO830" t="s">
        <v>74</v>
      </c>
      <c r="BP830" t="s">
        <v>74</v>
      </c>
      <c r="BQ830" t="s">
        <v>74</v>
      </c>
      <c r="BR830" t="s">
        <v>100</v>
      </c>
      <c r="BS830" t="s">
        <v>8343</v>
      </c>
      <c r="BT830" t="str">
        <f>HYPERLINK("https%3A%2F%2Fwww.webofscience.com%2Fwos%2Fwoscc%2Ffull-record%2FWOS:A1990EW78100011","View Full Record in Web of Science")</f>
        <v>View Full Record in Web of Science</v>
      </c>
    </row>
    <row r="831" spans="1:72" x14ac:dyDescent="0.15">
      <c r="A831" t="s">
        <v>72</v>
      </c>
      <c r="B831" t="s">
        <v>8344</v>
      </c>
      <c r="C831" t="s">
        <v>74</v>
      </c>
      <c r="D831" t="s">
        <v>74</v>
      </c>
      <c r="E831" t="s">
        <v>74</v>
      </c>
      <c r="F831" t="s">
        <v>8344</v>
      </c>
      <c r="G831" t="s">
        <v>74</v>
      </c>
      <c r="H831" t="s">
        <v>74</v>
      </c>
      <c r="I831" t="s">
        <v>8345</v>
      </c>
      <c r="J831" t="s">
        <v>428</v>
      </c>
      <c r="K831" t="s">
        <v>74</v>
      </c>
      <c r="L831" t="s">
        <v>74</v>
      </c>
      <c r="M831" t="s">
        <v>77</v>
      </c>
      <c r="N831" t="s">
        <v>78</v>
      </c>
      <c r="O831" t="s">
        <v>74</v>
      </c>
      <c r="P831" t="s">
        <v>74</v>
      </c>
      <c r="Q831" t="s">
        <v>74</v>
      </c>
      <c r="R831" t="s">
        <v>74</v>
      </c>
      <c r="S831" t="s">
        <v>74</v>
      </c>
      <c r="T831" t="s">
        <v>74</v>
      </c>
      <c r="U831" t="s">
        <v>8346</v>
      </c>
      <c r="V831" t="s">
        <v>74</v>
      </c>
      <c r="W831" t="s">
        <v>8347</v>
      </c>
      <c r="X831" t="s">
        <v>2866</v>
      </c>
      <c r="Y831" t="s">
        <v>74</v>
      </c>
      <c r="Z831" t="s">
        <v>74</v>
      </c>
      <c r="AA831" t="s">
        <v>74</v>
      </c>
      <c r="AB831" t="s">
        <v>8341</v>
      </c>
      <c r="AC831" t="s">
        <v>74</v>
      </c>
      <c r="AD831" t="s">
        <v>74</v>
      </c>
      <c r="AE831" t="s">
        <v>74</v>
      </c>
      <c r="AF831" t="s">
        <v>74</v>
      </c>
      <c r="AG831">
        <v>54</v>
      </c>
      <c r="AH831">
        <v>9</v>
      </c>
      <c r="AI831">
        <v>10</v>
      </c>
      <c r="AJ831">
        <v>1</v>
      </c>
      <c r="AK831">
        <v>3</v>
      </c>
      <c r="AL831" t="s">
        <v>431</v>
      </c>
      <c r="AM831" t="s">
        <v>215</v>
      </c>
      <c r="AN831" t="s">
        <v>432</v>
      </c>
      <c r="AO831" t="s">
        <v>433</v>
      </c>
      <c r="AP831" t="s">
        <v>74</v>
      </c>
      <c r="AQ831" t="s">
        <v>74</v>
      </c>
      <c r="AR831" t="s">
        <v>434</v>
      </c>
      <c r="AS831" t="s">
        <v>435</v>
      </c>
      <c r="AT831" t="s">
        <v>394</v>
      </c>
      <c r="AU831">
        <v>1990</v>
      </c>
      <c r="AV831">
        <v>17</v>
      </c>
      <c r="AW831">
        <v>3</v>
      </c>
      <c r="AX831" t="s">
        <v>74</v>
      </c>
      <c r="AY831" t="s">
        <v>74</v>
      </c>
      <c r="AZ831" t="s">
        <v>74</v>
      </c>
      <c r="BA831" t="s">
        <v>74</v>
      </c>
      <c r="BB831">
        <v>256</v>
      </c>
      <c r="BC831">
        <v>261</v>
      </c>
      <c r="BD831" t="s">
        <v>74</v>
      </c>
      <c r="BE831" t="s">
        <v>8348</v>
      </c>
      <c r="BF831" t="str">
        <f>HYPERLINK("http://dx.doi.org/10.1017/S0376892900032409","http://dx.doi.org/10.1017/S0376892900032409")</f>
        <v>http://dx.doi.org/10.1017/S0376892900032409</v>
      </c>
      <c r="BG831" t="s">
        <v>74</v>
      </c>
      <c r="BH831" t="s">
        <v>74</v>
      </c>
      <c r="BI831">
        <v>6</v>
      </c>
      <c r="BJ831" t="s">
        <v>437</v>
      </c>
      <c r="BK831" t="s">
        <v>97</v>
      </c>
      <c r="BL831" t="s">
        <v>438</v>
      </c>
      <c r="BM831" t="s">
        <v>8349</v>
      </c>
      <c r="BN831" t="s">
        <v>74</v>
      </c>
      <c r="BO831" t="s">
        <v>74</v>
      </c>
      <c r="BP831" t="s">
        <v>74</v>
      </c>
      <c r="BQ831" t="s">
        <v>74</v>
      </c>
      <c r="BR831" t="s">
        <v>100</v>
      </c>
      <c r="BS831" t="s">
        <v>8350</v>
      </c>
      <c r="BT831" t="str">
        <f>HYPERLINK("https%3A%2F%2Fwww.webofscience.com%2Fwos%2Fwoscc%2Ffull-record%2FWOS:A1990ER84500010","View Full Record in Web of Science")</f>
        <v>View Full Record in Web of Science</v>
      </c>
    </row>
    <row r="832" spans="1:72" x14ac:dyDescent="0.15">
      <c r="A832" t="s">
        <v>72</v>
      </c>
      <c r="B832" t="s">
        <v>8351</v>
      </c>
      <c r="C832" t="s">
        <v>74</v>
      </c>
      <c r="D832" t="s">
        <v>74</v>
      </c>
      <c r="E832" t="s">
        <v>74</v>
      </c>
      <c r="F832" t="s">
        <v>8351</v>
      </c>
      <c r="G832" t="s">
        <v>74</v>
      </c>
      <c r="H832" t="s">
        <v>74</v>
      </c>
      <c r="I832" t="s">
        <v>8352</v>
      </c>
      <c r="J832" t="s">
        <v>457</v>
      </c>
      <c r="K832" t="s">
        <v>74</v>
      </c>
      <c r="L832" t="s">
        <v>74</v>
      </c>
      <c r="M832" t="s">
        <v>77</v>
      </c>
      <c r="N832" t="s">
        <v>78</v>
      </c>
      <c r="O832" t="s">
        <v>74</v>
      </c>
      <c r="P832" t="s">
        <v>74</v>
      </c>
      <c r="Q832" t="s">
        <v>74</v>
      </c>
      <c r="R832" t="s">
        <v>74</v>
      </c>
      <c r="S832" t="s">
        <v>74</v>
      </c>
      <c r="T832" t="s">
        <v>74</v>
      </c>
      <c r="U832" t="s">
        <v>74</v>
      </c>
      <c r="V832" t="s">
        <v>74</v>
      </c>
      <c r="W832" t="s">
        <v>74</v>
      </c>
      <c r="X832" t="s">
        <v>74</v>
      </c>
      <c r="Y832" t="s">
        <v>8353</v>
      </c>
      <c r="Z832" t="s">
        <v>74</v>
      </c>
      <c r="AA832" t="s">
        <v>74</v>
      </c>
      <c r="AB832" t="s">
        <v>74</v>
      </c>
      <c r="AC832" t="s">
        <v>74</v>
      </c>
      <c r="AD832" t="s">
        <v>74</v>
      </c>
      <c r="AE832" t="s">
        <v>74</v>
      </c>
      <c r="AF832" t="s">
        <v>74</v>
      </c>
      <c r="AG832">
        <v>16</v>
      </c>
      <c r="AH832">
        <v>25</v>
      </c>
      <c r="AI832">
        <v>29</v>
      </c>
      <c r="AJ832">
        <v>0</v>
      </c>
      <c r="AK832">
        <v>0</v>
      </c>
      <c r="AL832" t="s">
        <v>461</v>
      </c>
      <c r="AM832" t="s">
        <v>249</v>
      </c>
      <c r="AN832" t="s">
        <v>462</v>
      </c>
      <c r="AO832" t="s">
        <v>463</v>
      </c>
      <c r="AP832" t="s">
        <v>74</v>
      </c>
      <c r="AQ832" t="s">
        <v>74</v>
      </c>
      <c r="AR832" t="s">
        <v>464</v>
      </c>
      <c r="AS832" t="s">
        <v>465</v>
      </c>
      <c r="AT832" t="s">
        <v>220</v>
      </c>
      <c r="AU832">
        <v>1990</v>
      </c>
      <c r="AV832">
        <v>54</v>
      </c>
      <c r="AW832">
        <v>9</v>
      </c>
      <c r="AX832" t="s">
        <v>74</v>
      </c>
      <c r="AY832" t="s">
        <v>74</v>
      </c>
      <c r="AZ832" t="s">
        <v>74</v>
      </c>
      <c r="BA832" t="s">
        <v>74</v>
      </c>
      <c r="BB832">
        <v>2503</v>
      </c>
      <c r="BC832">
        <v>2506</v>
      </c>
      <c r="BD832" t="s">
        <v>74</v>
      </c>
      <c r="BE832" t="s">
        <v>8354</v>
      </c>
      <c r="BF832" t="str">
        <f>HYPERLINK("http://dx.doi.org/10.1016/0016-7037(90)90236-E","http://dx.doi.org/10.1016/0016-7037(90)90236-E")</f>
        <v>http://dx.doi.org/10.1016/0016-7037(90)90236-E</v>
      </c>
      <c r="BG832" t="s">
        <v>74</v>
      </c>
      <c r="BH832" t="s">
        <v>74</v>
      </c>
      <c r="BI832">
        <v>4</v>
      </c>
      <c r="BJ832" t="s">
        <v>170</v>
      </c>
      <c r="BK832" t="s">
        <v>97</v>
      </c>
      <c r="BL832" t="s">
        <v>170</v>
      </c>
      <c r="BM832" t="s">
        <v>8355</v>
      </c>
      <c r="BN832" t="s">
        <v>74</v>
      </c>
      <c r="BO832" t="s">
        <v>74</v>
      </c>
      <c r="BP832" t="s">
        <v>74</v>
      </c>
      <c r="BQ832" t="s">
        <v>74</v>
      </c>
      <c r="BR832" t="s">
        <v>100</v>
      </c>
      <c r="BS832" t="s">
        <v>8356</v>
      </c>
      <c r="BT832" t="str">
        <f>HYPERLINK("https%3A%2F%2Fwww.webofscience.com%2Fwos%2Fwoscc%2Ffull-record%2FWOS:A1990EA53200013","View Full Record in Web of Science")</f>
        <v>View Full Record in Web of Science</v>
      </c>
    </row>
    <row r="833" spans="1:72" x14ac:dyDescent="0.15">
      <c r="A833" t="s">
        <v>72</v>
      </c>
      <c r="B833" t="s">
        <v>8357</v>
      </c>
      <c r="C833" t="s">
        <v>74</v>
      </c>
      <c r="D833" t="s">
        <v>74</v>
      </c>
      <c r="E833" t="s">
        <v>74</v>
      </c>
      <c r="F833" t="s">
        <v>8357</v>
      </c>
      <c r="G833" t="s">
        <v>74</v>
      </c>
      <c r="H833" t="s">
        <v>74</v>
      </c>
      <c r="I833" t="s">
        <v>8358</v>
      </c>
      <c r="J833" t="s">
        <v>471</v>
      </c>
      <c r="K833" t="s">
        <v>74</v>
      </c>
      <c r="L833" t="s">
        <v>74</v>
      </c>
      <c r="M833" t="s">
        <v>472</v>
      </c>
      <c r="N833" t="s">
        <v>334</v>
      </c>
      <c r="O833" t="s">
        <v>74</v>
      </c>
      <c r="P833" t="s">
        <v>74</v>
      </c>
      <c r="Q833" t="s">
        <v>74</v>
      </c>
      <c r="R833" t="s">
        <v>74</v>
      </c>
      <c r="S833" t="s">
        <v>74</v>
      </c>
      <c r="T833" t="s">
        <v>74</v>
      </c>
      <c r="U833" t="s">
        <v>74</v>
      </c>
      <c r="V833" t="s">
        <v>74</v>
      </c>
      <c r="W833" t="s">
        <v>74</v>
      </c>
      <c r="X833" t="s">
        <v>74</v>
      </c>
      <c r="Y833" t="s">
        <v>8359</v>
      </c>
      <c r="Z833" t="s">
        <v>74</v>
      </c>
      <c r="AA833" t="s">
        <v>74</v>
      </c>
      <c r="AB833" t="s">
        <v>74</v>
      </c>
      <c r="AC833" t="s">
        <v>74</v>
      </c>
      <c r="AD833" t="s">
        <v>74</v>
      </c>
      <c r="AE833" t="s">
        <v>74</v>
      </c>
      <c r="AF833" t="s">
        <v>74</v>
      </c>
      <c r="AG833">
        <v>11</v>
      </c>
      <c r="AH833">
        <v>0</v>
      </c>
      <c r="AI833">
        <v>0</v>
      </c>
      <c r="AJ833">
        <v>0</v>
      </c>
      <c r="AK833">
        <v>0</v>
      </c>
      <c r="AL833" t="s">
        <v>475</v>
      </c>
      <c r="AM833" t="s">
        <v>476</v>
      </c>
      <c r="AN833" t="s">
        <v>477</v>
      </c>
      <c r="AO833" t="s">
        <v>478</v>
      </c>
      <c r="AP833" t="s">
        <v>74</v>
      </c>
      <c r="AQ833" t="s">
        <v>74</v>
      </c>
      <c r="AR833" t="s">
        <v>479</v>
      </c>
      <c r="AS833" t="s">
        <v>480</v>
      </c>
      <c r="AT833" t="s">
        <v>481</v>
      </c>
      <c r="AU833">
        <v>1990</v>
      </c>
      <c r="AV833">
        <v>30</v>
      </c>
      <c r="AW833">
        <v>5</v>
      </c>
      <c r="AX833" t="s">
        <v>74</v>
      </c>
      <c r="AY833" t="s">
        <v>74</v>
      </c>
      <c r="AZ833" t="s">
        <v>74</v>
      </c>
      <c r="BA833" t="s">
        <v>74</v>
      </c>
      <c r="BB833">
        <v>842</v>
      </c>
      <c r="BC833">
        <v>844</v>
      </c>
      <c r="BD833" t="s">
        <v>74</v>
      </c>
      <c r="BE833" t="s">
        <v>74</v>
      </c>
      <c r="BF833" t="s">
        <v>74</v>
      </c>
      <c r="BG833" t="s">
        <v>74</v>
      </c>
      <c r="BH833" t="s">
        <v>74</v>
      </c>
      <c r="BI833">
        <v>3</v>
      </c>
      <c r="BJ833" t="s">
        <v>170</v>
      </c>
      <c r="BK833" t="s">
        <v>97</v>
      </c>
      <c r="BL833" t="s">
        <v>170</v>
      </c>
      <c r="BM833" t="s">
        <v>8360</v>
      </c>
      <c r="BN833" t="s">
        <v>74</v>
      </c>
      <c r="BO833" t="s">
        <v>74</v>
      </c>
      <c r="BP833" t="s">
        <v>74</v>
      </c>
      <c r="BQ833" t="s">
        <v>74</v>
      </c>
      <c r="BR833" t="s">
        <v>100</v>
      </c>
      <c r="BS833" t="s">
        <v>8361</v>
      </c>
      <c r="BT833" t="str">
        <f>HYPERLINK("https%3A%2F%2Fwww.webofscience.com%2Fwos%2Fwoscc%2Ffull-record%2FWOS:A1990ER30600024","View Full Record in Web of Science")</f>
        <v>View Full Record in Web of Science</v>
      </c>
    </row>
    <row r="834" spans="1:72" x14ac:dyDescent="0.15">
      <c r="A834" t="s">
        <v>72</v>
      </c>
      <c r="B834" t="s">
        <v>8362</v>
      </c>
      <c r="C834" t="s">
        <v>74</v>
      </c>
      <c r="D834" t="s">
        <v>74</v>
      </c>
      <c r="E834" t="s">
        <v>74</v>
      </c>
      <c r="F834" t="s">
        <v>8362</v>
      </c>
      <c r="G834" t="s">
        <v>74</v>
      </c>
      <c r="H834" t="s">
        <v>74</v>
      </c>
      <c r="I834" t="s">
        <v>8363</v>
      </c>
      <c r="J834" t="s">
        <v>486</v>
      </c>
      <c r="K834" t="s">
        <v>74</v>
      </c>
      <c r="L834" t="s">
        <v>74</v>
      </c>
      <c r="M834" t="s">
        <v>77</v>
      </c>
      <c r="N834" t="s">
        <v>78</v>
      </c>
      <c r="O834" t="s">
        <v>74</v>
      </c>
      <c r="P834" t="s">
        <v>74</v>
      </c>
      <c r="Q834" t="s">
        <v>74</v>
      </c>
      <c r="R834" t="s">
        <v>74</v>
      </c>
      <c r="S834" t="s">
        <v>74</v>
      </c>
      <c r="T834" t="s">
        <v>74</v>
      </c>
      <c r="U834" t="s">
        <v>74</v>
      </c>
      <c r="V834" t="s">
        <v>74</v>
      </c>
      <c r="W834" t="s">
        <v>74</v>
      </c>
      <c r="X834" t="s">
        <v>74</v>
      </c>
      <c r="Y834" t="s">
        <v>8364</v>
      </c>
      <c r="Z834" t="s">
        <v>74</v>
      </c>
      <c r="AA834" t="s">
        <v>6040</v>
      </c>
      <c r="AB834" t="s">
        <v>74</v>
      </c>
      <c r="AC834" t="s">
        <v>74</v>
      </c>
      <c r="AD834" t="s">
        <v>74</v>
      </c>
      <c r="AE834" t="s">
        <v>74</v>
      </c>
      <c r="AF834" t="s">
        <v>74</v>
      </c>
      <c r="AG834">
        <v>15</v>
      </c>
      <c r="AH834">
        <v>8</v>
      </c>
      <c r="AI834">
        <v>8</v>
      </c>
      <c r="AJ834">
        <v>0</v>
      </c>
      <c r="AK834">
        <v>2</v>
      </c>
      <c r="AL834" t="s">
        <v>86</v>
      </c>
      <c r="AM834" t="s">
        <v>87</v>
      </c>
      <c r="AN834" t="s">
        <v>88</v>
      </c>
      <c r="AO834" t="s">
        <v>494</v>
      </c>
      <c r="AP834" t="s">
        <v>74</v>
      </c>
      <c r="AQ834" t="s">
        <v>74</v>
      </c>
      <c r="AR834" t="s">
        <v>495</v>
      </c>
      <c r="AS834" t="s">
        <v>496</v>
      </c>
      <c r="AT834" t="s">
        <v>220</v>
      </c>
      <c r="AU834">
        <v>1990</v>
      </c>
      <c r="AV834">
        <v>17</v>
      </c>
      <c r="AW834">
        <v>10</v>
      </c>
      <c r="AX834" t="s">
        <v>74</v>
      </c>
      <c r="AY834" t="s">
        <v>74</v>
      </c>
      <c r="AZ834" t="s">
        <v>74</v>
      </c>
      <c r="BA834" t="s">
        <v>74</v>
      </c>
      <c r="BB834">
        <v>1553</v>
      </c>
      <c r="BC834">
        <v>1556</v>
      </c>
      <c r="BD834" t="s">
        <v>74</v>
      </c>
      <c r="BE834" t="s">
        <v>8365</v>
      </c>
      <c r="BF834" t="str">
        <f>HYPERLINK("http://dx.doi.org/10.1029/GL017i010p01553","http://dx.doi.org/10.1029/GL017i010p01553")</f>
        <v>http://dx.doi.org/10.1029/GL017i010p01553</v>
      </c>
      <c r="BG834" t="s">
        <v>74</v>
      </c>
      <c r="BH834" t="s">
        <v>74</v>
      </c>
      <c r="BI834">
        <v>4</v>
      </c>
      <c r="BJ834" t="s">
        <v>380</v>
      </c>
      <c r="BK834" t="s">
        <v>97</v>
      </c>
      <c r="BL834" t="s">
        <v>381</v>
      </c>
      <c r="BM834" t="s">
        <v>8366</v>
      </c>
      <c r="BN834" t="s">
        <v>74</v>
      </c>
      <c r="BO834" t="s">
        <v>1376</v>
      </c>
      <c r="BP834" t="s">
        <v>74</v>
      </c>
      <c r="BQ834" t="s">
        <v>74</v>
      </c>
      <c r="BR834" t="s">
        <v>100</v>
      </c>
      <c r="BS834" t="s">
        <v>8367</v>
      </c>
      <c r="BT834" t="str">
        <f>HYPERLINK("https%3A%2F%2Fwww.webofscience.com%2Fwos%2Fwoscc%2Ffull-record%2FWOS:A1990EA42800021","View Full Record in Web of Science")</f>
        <v>View Full Record in Web of Science</v>
      </c>
    </row>
    <row r="835" spans="1:72" x14ac:dyDescent="0.15">
      <c r="A835" t="s">
        <v>72</v>
      </c>
      <c r="B835" t="s">
        <v>8368</v>
      </c>
      <c r="C835" t="s">
        <v>74</v>
      </c>
      <c r="D835" t="s">
        <v>74</v>
      </c>
      <c r="E835" t="s">
        <v>74</v>
      </c>
      <c r="F835" t="s">
        <v>8368</v>
      </c>
      <c r="G835" t="s">
        <v>74</v>
      </c>
      <c r="H835" t="s">
        <v>74</v>
      </c>
      <c r="I835" t="s">
        <v>8369</v>
      </c>
      <c r="J835" t="s">
        <v>486</v>
      </c>
      <c r="K835" t="s">
        <v>74</v>
      </c>
      <c r="L835" t="s">
        <v>74</v>
      </c>
      <c r="M835" t="s">
        <v>77</v>
      </c>
      <c r="N835" t="s">
        <v>78</v>
      </c>
      <c r="O835" t="s">
        <v>74</v>
      </c>
      <c r="P835" t="s">
        <v>74</v>
      </c>
      <c r="Q835" t="s">
        <v>74</v>
      </c>
      <c r="R835" t="s">
        <v>74</v>
      </c>
      <c r="S835" t="s">
        <v>74</v>
      </c>
      <c r="T835" t="s">
        <v>74</v>
      </c>
      <c r="U835" t="s">
        <v>74</v>
      </c>
      <c r="V835" t="s">
        <v>74</v>
      </c>
      <c r="W835" t="s">
        <v>74</v>
      </c>
      <c r="X835" t="s">
        <v>74</v>
      </c>
      <c r="Y835" t="s">
        <v>8370</v>
      </c>
      <c r="Z835" t="s">
        <v>74</v>
      </c>
      <c r="AA835" t="s">
        <v>74</v>
      </c>
      <c r="AB835" t="s">
        <v>74</v>
      </c>
      <c r="AC835" t="s">
        <v>74</v>
      </c>
      <c r="AD835" t="s">
        <v>74</v>
      </c>
      <c r="AE835" t="s">
        <v>74</v>
      </c>
      <c r="AF835" t="s">
        <v>74</v>
      </c>
      <c r="AG835">
        <v>10</v>
      </c>
      <c r="AH835">
        <v>20</v>
      </c>
      <c r="AI835">
        <v>20</v>
      </c>
      <c r="AJ835">
        <v>0</v>
      </c>
      <c r="AK835">
        <v>1</v>
      </c>
      <c r="AL835" t="s">
        <v>86</v>
      </c>
      <c r="AM835" t="s">
        <v>87</v>
      </c>
      <c r="AN835" t="s">
        <v>493</v>
      </c>
      <c r="AO835" t="s">
        <v>494</v>
      </c>
      <c r="AP835" t="s">
        <v>74</v>
      </c>
      <c r="AQ835" t="s">
        <v>74</v>
      </c>
      <c r="AR835" t="s">
        <v>495</v>
      </c>
      <c r="AS835" t="s">
        <v>496</v>
      </c>
      <c r="AT835" t="s">
        <v>220</v>
      </c>
      <c r="AU835">
        <v>1990</v>
      </c>
      <c r="AV835">
        <v>17</v>
      </c>
      <c r="AW835">
        <v>10</v>
      </c>
      <c r="AX835" t="s">
        <v>74</v>
      </c>
      <c r="AY835" t="s">
        <v>74</v>
      </c>
      <c r="AZ835" t="s">
        <v>74</v>
      </c>
      <c r="BA835" t="s">
        <v>74</v>
      </c>
      <c r="BB835">
        <v>1569</v>
      </c>
      <c r="BC835">
        <v>1572</v>
      </c>
      <c r="BD835" t="s">
        <v>74</v>
      </c>
      <c r="BE835" t="s">
        <v>8371</v>
      </c>
      <c r="BF835" t="str">
        <f>HYPERLINK("http://dx.doi.org/10.1029/GL017i010p01569","http://dx.doi.org/10.1029/GL017i010p01569")</f>
        <v>http://dx.doi.org/10.1029/GL017i010p01569</v>
      </c>
      <c r="BG835" t="s">
        <v>74</v>
      </c>
      <c r="BH835" t="s">
        <v>74</v>
      </c>
      <c r="BI835">
        <v>4</v>
      </c>
      <c r="BJ835" t="s">
        <v>380</v>
      </c>
      <c r="BK835" t="s">
        <v>97</v>
      </c>
      <c r="BL835" t="s">
        <v>381</v>
      </c>
      <c r="BM835" t="s">
        <v>8366</v>
      </c>
      <c r="BN835" t="s">
        <v>74</v>
      </c>
      <c r="BO835" t="s">
        <v>74</v>
      </c>
      <c r="BP835" t="s">
        <v>74</v>
      </c>
      <c r="BQ835" t="s">
        <v>74</v>
      </c>
      <c r="BR835" t="s">
        <v>100</v>
      </c>
      <c r="BS835" t="s">
        <v>8372</v>
      </c>
      <c r="BT835" t="str">
        <f>HYPERLINK("https%3A%2F%2Fwww.webofscience.com%2Fwos%2Fwoscc%2Ffull-record%2FWOS:A1990EA42800025","View Full Record in Web of Science")</f>
        <v>View Full Record in Web of Science</v>
      </c>
    </row>
    <row r="836" spans="1:72" x14ac:dyDescent="0.15">
      <c r="A836" t="s">
        <v>72</v>
      </c>
      <c r="B836" t="s">
        <v>8373</v>
      </c>
      <c r="C836" t="s">
        <v>74</v>
      </c>
      <c r="D836" t="s">
        <v>74</v>
      </c>
      <c r="E836" t="s">
        <v>74</v>
      </c>
      <c r="F836" t="s">
        <v>8374</v>
      </c>
      <c r="G836" t="s">
        <v>74</v>
      </c>
      <c r="H836" t="s">
        <v>74</v>
      </c>
      <c r="I836" t="s">
        <v>8375</v>
      </c>
      <c r="J836" t="s">
        <v>8376</v>
      </c>
      <c r="K836" t="s">
        <v>74</v>
      </c>
      <c r="L836" t="s">
        <v>74</v>
      </c>
      <c r="M836" t="s">
        <v>77</v>
      </c>
      <c r="N836" t="s">
        <v>8377</v>
      </c>
      <c r="O836" t="s">
        <v>74</v>
      </c>
      <c r="P836" t="s">
        <v>74</v>
      </c>
      <c r="Q836" t="s">
        <v>74</v>
      </c>
      <c r="R836" t="s">
        <v>74</v>
      </c>
      <c r="S836" t="s">
        <v>74</v>
      </c>
      <c r="T836" t="s">
        <v>74</v>
      </c>
      <c r="U836" t="s">
        <v>74</v>
      </c>
      <c r="V836" t="s">
        <v>74</v>
      </c>
      <c r="W836" t="s">
        <v>8378</v>
      </c>
      <c r="X836" t="s">
        <v>2581</v>
      </c>
      <c r="Y836" t="s">
        <v>8379</v>
      </c>
      <c r="Z836" t="s">
        <v>74</v>
      </c>
      <c r="AA836" t="s">
        <v>74</v>
      </c>
      <c r="AB836" t="s">
        <v>74</v>
      </c>
      <c r="AC836" t="s">
        <v>74</v>
      </c>
      <c r="AD836" t="s">
        <v>74</v>
      </c>
      <c r="AE836" t="s">
        <v>74</v>
      </c>
      <c r="AF836" t="s">
        <v>74</v>
      </c>
      <c r="AG836">
        <v>1</v>
      </c>
      <c r="AH836">
        <v>0</v>
      </c>
      <c r="AI836">
        <v>0</v>
      </c>
      <c r="AJ836">
        <v>0</v>
      </c>
      <c r="AK836">
        <v>1</v>
      </c>
      <c r="AL836" t="s">
        <v>86</v>
      </c>
      <c r="AM836" t="s">
        <v>87</v>
      </c>
      <c r="AN836" t="s">
        <v>88</v>
      </c>
      <c r="AO836" t="s">
        <v>8380</v>
      </c>
      <c r="AP836" t="s">
        <v>8381</v>
      </c>
      <c r="AQ836" t="s">
        <v>74</v>
      </c>
      <c r="AR836" t="s">
        <v>8382</v>
      </c>
      <c r="AS836" t="s">
        <v>8383</v>
      </c>
      <c r="AT836" t="s">
        <v>220</v>
      </c>
      <c r="AU836">
        <v>1990</v>
      </c>
      <c r="AV836">
        <v>4</v>
      </c>
      <c r="AW836">
        <v>3</v>
      </c>
      <c r="AX836" t="s">
        <v>74</v>
      </c>
      <c r="AY836" t="s">
        <v>74</v>
      </c>
      <c r="AZ836" t="s">
        <v>74</v>
      </c>
      <c r="BA836" t="s">
        <v>74</v>
      </c>
      <c r="BB836">
        <v>347</v>
      </c>
      <c r="BC836">
        <v>347</v>
      </c>
      <c r="BD836" t="s">
        <v>74</v>
      </c>
      <c r="BE836" t="s">
        <v>8384</v>
      </c>
      <c r="BF836" t="str">
        <f>HYPERLINK("http://dx.doi.org/10.1029/GB004i003p00347","http://dx.doi.org/10.1029/GB004i003p00347")</f>
        <v>http://dx.doi.org/10.1029/GB004i003p00347</v>
      </c>
      <c r="BG836" t="s">
        <v>74</v>
      </c>
      <c r="BH836" t="s">
        <v>74</v>
      </c>
      <c r="BI836">
        <v>1</v>
      </c>
      <c r="BJ836" t="s">
        <v>8385</v>
      </c>
      <c r="BK836" t="s">
        <v>97</v>
      </c>
      <c r="BL836" t="s">
        <v>8386</v>
      </c>
      <c r="BM836" t="s">
        <v>8387</v>
      </c>
      <c r="BN836" t="s">
        <v>74</v>
      </c>
      <c r="BO836" t="s">
        <v>147</v>
      </c>
      <c r="BP836" t="s">
        <v>74</v>
      </c>
      <c r="BQ836" t="s">
        <v>74</v>
      </c>
      <c r="BR836" t="s">
        <v>100</v>
      </c>
      <c r="BS836" t="s">
        <v>8388</v>
      </c>
      <c r="BT836" t="str">
        <f>HYPERLINK("https%3A%2F%2Fwww.webofscience.com%2Fwos%2Fwoscc%2Ffull-record%2FWOS:000211483200009","View Full Record in Web of Science")</f>
        <v>View Full Record in Web of Science</v>
      </c>
    </row>
    <row r="837" spans="1:72" x14ac:dyDescent="0.15">
      <c r="A837" t="s">
        <v>72</v>
      </c>
      <c r="B837" t="s">
        <v>4074</v>
      </c>
      <c r="C837" t="s">
        <v>74</v>
      </c>
      <c r="D837" t="s">
        <v>74</v>
      </c>
      <c r="E837" t="s">
        <v>74</v>
      </c>
      <c r="F837" t="s">
        <v>4074</v>
      </c>
      <c r="G837" t="s">
        <v>74</v>
      </c>
      <c r="H837" t="s">
        <v>74</v>
      </c>
      <c r="I837" t="s">
        <v>8389</v>
      </c>
      <c r="J837" t="s">
        <v>8033</v>
      </c>
      <c r="K837" t="s">
        <v>74</v>
      </c>
      <c r="L837" t="s">
        <v>74</v>
      </c>
      <c r="M837" t="s">
        <v>77</v>
      </c>
      <c r="N837" t="s">
        <v>78</v>
      </c>
      <c r="O837" t="s">
        <v>74</v>
      </c>
      <c r="P837" t="s">
        <v>74</v>
      </c>
      <c r="Q837" t="s">
        <v>74</v>
      </c>
      <c r="R837" t="s">
        <v>74</v>
      </c>
      <c r="S837" t="s">
        <v>74</v>
      </c>
      <c r="T837" t="s">
        <v>74</v>
      </c>
      <c r="U837" t="s">
        <v>74</v>
      </c>
      <c r="V837" t="s">
        <v>74</v>
      </c>
      <c r="W837" t="s">
        <v>74</v>
      </c>
      <c r="X837" t="s">
        <v>74</v>
      </c>
      <c r="Y837" t="s">
        <v>8390</v>
      </c>
      <c r="Z837" t="s">
        <v>74</v>
      </c>
      <c r="AA837" t="s">
        <v>4079</v>
      </c>
      <c r="AB837" t="s">
        <v>4080</v>
      </c>
      <c r="AC837" t="s">
        <v>74</v>
      </c>
      <c r="AD837" t="s">
        <v>74</v>
      </c>
      <c r="AE837" t="s">
        <v>74</v>
      </c>
      <c r="AF837" t="s">
        <v>74</v>
      </c>
      <c r="AG837">
        <v>27</v>
      </c>
      <c r="AH837">
        <v>164</v>
      </c>
      <c r="AI837">
        <v>175</v>
      </c>
      <c r="AJ837">
        <v>1</v>
      </c>
      <c r="AK837">
        <v>19</v>
      </c>
      <c r="AL837" t="s">
        <v>2005</v>
      </c>
      <c r="AM837" t="s">
        <v>2006</v>
      </c>
      <c r="AN837" t="s">
        <v>8037</v>
      </c>
      <c r="AO837" t="s">
        <v>8038</v>
      </c>
      <c r="AP837" t="s">
        <v>74</v>
      </c>
      <c r="AQ837" t="s">
        <v>74</v>
      </c>
      <c r="AR837" t="s">
        <v>8039</v>
      </c>
      <c r="AS837" t="s">
        <v>8040</v>
      </c>
      <c r="AT837" t="s">
        <v>220</v>
      </c>
      <c r="AU837">
        <v>1990</v>
      </c>
      <c r="AV837">
        <v>69</v>
      </c>
      <c r="AW837">
        <v>3</v>
      </c>
      <c r="AX837" t="s">
        <v>74</v>
      </c>
      <c r="AY837" t="s">
        <v>74</v>
      </c>
      <c r="AZ837" t="s">
        <v>74</v>
      </c>
      <c r="BA837" t="s">
        <v>74</v>
      </c>
      <c r="BB837">
        <v>885</v>
      </c>
      <c r="BC837">
        <v>891</v>
      </c>
      <c r="BD837" t="s">
        <v>74</v>
      </c>
      <c r="BE837" t="s">
        <v>8391</v>
      </c>
      <c r="BF837" t="str">
        <f>HYPERLINK("http://dx.doi.org/10.1152/jappl.1990.69.3.885","http://dx.doi.org/10.1152/jappl.1990.69.3.885")</f>
        <v>http://dx.doi.org/10.1152/jappl.1990.69.3.885</v>
      </c>
      <c r="BG837" t="s">
        <v>74</v>
      </c>
      <c r="BH837" t="s">
        <v>74</v>
      </c>
      <c r="BI837">
        <v>7</v>
      </c>
      <c r="BJ837" t="s">
        <v>8042</v>
      </c>
      <c r="BK837" t="s">
        <v>97</v>
      </c>
      <c r="BL837" t="s">
        <v>8042</v>
      </c>
      <c r="BM837" t="s">
        <v>8392</v>
      </c>
      <c r="BN837">
        <v>2246176</v>
      </c>
      <c r="BO837" t="s">
        <v>74</v>
      </c>
      <c r="BP837" t="s">
        <v>74</v>
      </c>
      <c r="BQ837" t="s">
        <v>74</v>
      </c>
      <c r="BR837" t="s">
        <v>100</v>
      </c>
      <c r="BS837" t="s">
        <v>8393</v>
      </c>
      <c r="BT837" t="str">
        <f>HYPERLINK("https%3A%2F%2Fwww.webofscience.com%2Fwos%2Fwoscc%2Ffull-record%2FWOS:A1990EA63900011","View Full Record in Web of Science")</f>
        <v>View Full Record in Web of Science</v>
      </c>
    </row>
    <row r="838" spans="1:72" x14ac:dyDescent="0.15">
      <c r="A838" t="s">
        <v>72</v>
      </c>
      <c r="B838" t="s">
        <v>8394</v>
      </c>
      <c r="C838" t="s">
        <v>74</v>
      </c>
      <c r="D838" t="s">
        <v>74</v>
      </c>
      <c r="E838" t="s">
        <v>74</v>
      </c>
      <c r="F838" t="s">
        <v>8394</v>
      </c>
      <c r="G838" t="s">
        <v>74</v>
      </c>
      <c r="H838" t="s">
        <v>74</v>
      </c>
      <c r="I838" t="s">
        <v>8395</v>
      </c>
      <c r="J838" t="s">
        <v>532</v>
      </c>
      <c r="K838" t="s">
        <v>74</v>
      </c>
      <c r="L838" t="s">
        <v>74</v>
      </c>
      <c r="M838" t="s">
        <v>77</v>
      </c>
      <c r="N838" t="s">
        <v>78</v>
      </c>
      <c r="O838" t="s">
        <v>74</v>
      </c>
      <c r="P838" t="s">
        <v>74</v>
      </c>
      <c r="Q838" t="s">
        <v>74</v>
      </c>
      <c r="R838" t="s">
        <v>74</v>
      </c>
      <c r="S838" t="s">
        <v>74</v>
      </c>
      <c r="T838" t="s">
        <v>74</v>
      </c>
      <c r="U838" t="s">
        <v>74</v>
      </c>
      <c r="V838" t="s">
        <v>8396</v>
      </c>
      <c r="W838" t="s">
        <v>8397</v>
      </c>
      <c r="X838" t="s">
        <v>8398</v>
      </c>
      <c r="Y838" t="s">
        <v>8399</v>
      </c>
      <c r="Z838" t="s">
        <v>74</v>
      </c>
      <c r="AA838" t="s">
        <v>8400</v>
      </c>
      <c r="AB838" t="s">
        <v>8401</v>
      </c>
      <c r="AC838" t="s">
        <v>74</v>
      </c>
      <c r="AD838" t="s">
        <v>74</v>
      </c>
      <c r="AE838" t="s">
        <v>74</v>
      </c>
      <c r="AF838" t="s">
        <v>74</v>
      </c>
      <c r="AG838">
        <v>12</v>
      </c>
      <c r="AH838">
        <v>28</v>
      </c>
      <c r="AI838">
        <v>28</v>
      </c>
      <c r="AJ838">
        <v>0</v>
      </c>
      <c r="AK838">
        <v>2</v>
      </c>
      <c r="AL838" t="s">
        <v>461</v>
      </c>
      <c r="AM838" t="s">
        <v>249</v>
      </c>
      <c r="AN838" t="s">
        <v>462</v>
      </c>
      <c r="AO838" t="s">
        <v>539</v>
      </c>
      <c r="AP838" t="s">
        <v>74</v>
      </c>
      <c r="AQ838" t="s">
        <v>74</v>
      </c>
      <c r="AR838" t="s">
        <v>540</v>
      </c>
      <c r="AS838" t="s">
        <v>541</v>
      </c>
      <c r="AT838" t="s">
        <v>220</v>
      </c>
      <c r="AU838">
        <v>1990</v>
      </c>
      <c r="AV838">
        <v>52</v>
      </c>
      <c r="AW838">
        <v>9</v>
      </c>
      <c r="AX838" t="s">
        <v>74</v>
      </c>
      <c r="AY838" t="s">
        <v>74</v>
      </c>
      <c r="AZ838" t="s">
        <v>74</v>
      </c>
      <c r="BA838" t="s">
        <v>74</v>
      </c>
      <c r="BB838">
        <v>801</v>
      </c>
      <c r="BC838" t="s">
        <v>3047</v>
      </c>
      <c r="BD838" t="s">
        <v>74</v>
      </c>
      <c r="BE838" t="s">
        <v>8402</v>
      </c>
      <c r="BF838" t="str">
        <f>HYPERLINK("http://dx.doi.org/10.1016/0021-9169(90)90013-D","http://dx.doi.org/10.1016/0021-9169(90)90013-D")</f>
        <v>http://dx.doi.org/10.1016/0021-9169(90)90013-D</v>
      </c>
      <c r="BG838" t="s">
        <v>74</v>
      </c>
      <c r="BH838" t="s">
        <v>74</v>
      </c>
      <c r="BI838">
        <v>0</v>
      </c>
      <c r="BJ838" t="s">
        <v>96</v>
      </c>
      <c r="BK838" t="s">
        <v>97</v>
      </c>
      <c r="BL838" t="s">
        <v>96</v>
      </c>
      <c r="BM838" t="s">
        <v>8403</v>
      </c>
      <c r="BN838" t="s">
        <v>74</v>
      </c>
      <c r="BO838" t="s">
        <v>74</v>
      </c>
      <c r="BP838" t="s">
        <v>74</v>
      </c>
      <c r="BQ838" t="s">
        <v>74</v>
      </c>
      <c r="BR838" t="s">
        <v>100</v>
      </c>
      <c r="BS838" t="s">
        <v>8404</v>
      </c>
      <c r="BT838" t="str">
        <f>HYPERLINK("https%3A%2F%2Fwww.webofscience.com%2Fwos%2Fwoscc%2Ffull-record%2FWOS:A1990EP74300013","View Full Record in Web of Science")</f>
        <v>View Full Record in Web of Science</v>
      </c>
    </row>
    <row r="839" spans="1:72" x14ac:dyDescent="0.15">
      <c r="A839" t="s">
        <v>72</v>
      </c>
      <c r="B839" t="s">
        <v>8405</v>
      </c>
      <c r="C839" t="s">
        <v>74</v>
      </c>
      <c r="D839" t="s">
        <v>74</v>
      </c>
      <c r="E839" t="s">
        <v>74</v>
      </c>
      <c r="F839" t="s">
        <v>8405</v>
      </c>
      <c r="G839" t="s">
        <v>74</v>
      </c>
      <c r="H839" t="s">
        <v>74</v>
      </c>
      <c r="I839" t="s">
        <v>8406</v>
      </c>
      <c r="J839" t="s">
        <v>612</v>
      </c>
      <c r="K839" t="s">
        <v>74</v>
      </c>
      <c r="L839" t="s">
        <v>74</v>
      </c>
      <c r="M839" t="s">
        <v>77</v>
      </c>
      <c r="N839" t="s">
        <v>78</v>
      </c>
      <c r="O839" t="s">
        <v>74</v>
      </c>
      <c r="P839" t="s">
        <v>74</v>
      </c>
      <c r="Q839" t="s">
        <v>74</v>
      </c>
      <c r="R839" t="s">
        <v>74</v>
      </c>
      <c r="S839" t="s">
        <v>74</v>
      </c>
      <c r="T839" t="s">
        <v>74</v>
      </c>
      <c r="U839" t="s">
        <v>74</v>
      </c>
      <c r="V839" t="s">
        <v>74</v>
      </c>
      <c r="W839" t="s">
        <v>74</v>
      </c>
      <c r="X839" t="s">
        <v>74</v>
      </c>
      <c r="Y839" t="s">
        <v>8407</v>
      </c>
      <c r="Z839" t="s">
        <v>74</v>
      </c>
      <c r="AA839" t="s">
        <v>74</v>
      </c>
      <c r="AB839" t="s">
        <v>74</v>
      </c>
      <c r="AC839" t="s">
        <v>74</v>
      </c>
      <c r="AD839" t="s">
        <v>74</v>
      </c>
      <c r="AE839" t="s">
        <v>74</v>
      </c>
      <c r="AF839" t="s">
        <v>74</v>
      </c>
      <c r="AG839">
        <v>22</v>
      </c>
      <c r="AH839">
        <v>23</v>
      </c>
      <c r="AI839">
        <v>24</v>
      </c>
      <c r="AJ839">
        <v>0</v>
      </c>
      <c r="AK839">
        <v>2</v>
      </c>
      <c r="AL839" t="s">
        <v>616</v>
      </c>
      <c r="AM839" t="s">
        <v>111</v>
      </c>
      <c r="AN839" t="s">
        <v>1236</v>
      </c>
      <c r="AO839" t="s">
        <v>619</v>
      </c>
      <c r="AP839" t="s">
        <v>74</v>
      </c>
      <c r="AQ839" t="s">
        <v>74</v>
      </c>
      <c r="AR839" t="s">
        <v>620</v>
      </c>
      <c r="AS839" t="s">
        <v>621</v>
      </c>
      <c r="AT839" t="s">
        <v>481</v>
      </c>
      <c r="AU839">
        <v>1990</v>
      </c>
      <c r="AV839">
        <v>24</v>
      </c>
      <c r="AW839">
        <v>5</v>
      </c>
      <c r="AX839" t="s">
        <v>74</v>
      </c>
      <c r="AY839" t="s">
        <v>74</v>
      </c>
      <c r="AZ839" t="s">
        <v>74</v>
      </c>
      <c r="BA839" t="s">
        <v>74</v>
      </c>
      <c r="BB839">
        <v>1263</v>
      </c>
      <c r="BC839">
        <v>1287</v>
      </c>
      <c r="BD839" t="s">
        <v>74</v>
      </c>
      <c r="BE839" t="s">
        <v>8408</v>
      </c>
      <c r="BF839" t="str">
        <f>HYPERLINK("http://dx.doi.org/10.1080/00222939000770751","http://dx.doi.org/10.1080/00222939000770751")</f>
        <v>http://dx.doi.org/10.1080/00222939000770751</v>
      </c>
      <c r="BG839" t="s">
        <v>74</v>
      </c>
      <c r="BH839" t="s">
        <v>74</v>
      </c>
      <c r="BI839">
        <v>25</v>
      </c>
      <c r="BJ839" t="s">
        <v>623</v>
      </c>
      <c r="BK839" t="s">
        <v>97</v>
      </c>
      <c r="BL839" t="s">
        <v>624</v>
      </c>
      <c r="BM839" t="s">
        <v>8409</v>
      </c>
      <c r="BN839" t="s">
        <v>74</v>
      </c>
      <c r="BO839" t="s">
        <v>74</v>
      </c>
      <c r="BP839" t="s">
        <v>74</v>
      </c>
      <c r="BQ839" t="s">
        <v>74</v>
      </c>
      <c r="BR839" t="s">
        <v>100</v>
      </c>
      <c r="BS839" t="s">
        <v>8410</v>
      </c>
      <c r="BT839" t="str">
        <f>HYPERLINK("https%3A%2F%2Fwww.webofscience.com%2Fwos%2Fwoscc%2Ffull-record%2FWOS:A1990DZ31500009","View Full Record in Web of Science")</f>
        <v>View Full Record in Web of Science</v>
      </c>
    </row>
    <row r="840" spans="1:72" x14ac:dyDescent="0.15">
      <c r="A840" t="s">
        <v>72</v>
      </c>
      <c r="B840" t="s">
        <v>8411</v>
      </c>
      <c r="C840" t="s">
        <v>74</v>
      </c>
      <c r="D840" t="s">
        <v>74</v>
      </c>
      <c r="E840" t="s">
        <v>74</v>
      </c>
      <c r="F840" t="s">
        <v>8411</v>
      </c>
      <c r="G840" t="s">
        <v>74</v>
      </c>
      <c r="H840" t="s">
        <v>74</v>
      </c>
      <c r="I840" t="s">
        <v>8412</v>
      </c>
      <c r="J840" t="s">
        <v>2316</v>
      </c>
      <c r="K840" t="s">
        <v>74</v>
      </c>
      <c r="L840" t="s">
        <v>74</v>
      </c>
      <c r="M840" t="s">
        <v>77</v>
      </c>
      <c r="N840" t="s">
        <v>78</v>
      </c>
      <c r="O840" t="s">
        <v>74</v>
      </c>
      <c r="P840" t="s">
        <v>74</v>
      </c>
      <c r="Q840" t="s">
        <v>74</v>
      </c>
      <c r="R840" t="s">
        <v>74</v>
      </c>
      <c r="S840" t="s">
        <v>74</v>
      </c>
      <c r="T840" t="s">
        <v>8413</v>
      </c>
      <c r="U840" t="s">
        <v>8414</v>
      </c>
      <c r="V840" t="s">
        <v>8415</v>
      </c>
      <c r="W840" t="s">
        <v>2342</v>
      </c>
      <c r="X840" t="s">
        <v>1978</v>
      </c>
      <c r="Y840" t="s">
        <v>74</v>
      </c>
      <c r="Z840" t="s">
        <v>74</v>
      </c>
      <c r="AA840" t="s">
        <v>74</v>
      </c>
      <c r="AB840" t="s">
        <v>74</v>
      </c>
      <c r="AC840" t="s">
        <v>74</v>
      </c>
      <c r="AD840" t="s">
        <v>74</v>
      </c>
      <c r="AE840" t="s">
        <v>74</v>
      </c>
      <c r="AF840" t="s">
        <v>74</v>
      </c>
      <c r="AG840">
        <v>53</v>
      </c>
      <c r="AH840">
        <v>67</v>
      </c>
      <c r="AI840">
        <v>71</v>
      </c>
      <c r="AJ840">
        <v>0</v>
      </c>
      <c r="AK840">
        <v>12</v>
      </c>
      <c r="AL840" t="s">
        <v>2321</v>
      </c>
      <c r="AM840" t="s">
        <v>1698</v>
      </c>
      <c r="AN840" t="s">
        <v>2322</v>
      </c>
      <c r="AO840" t="s">
        <v>2323</v>
      </c>
      <c r="AP840" t="s">
        <v>74</v>
      </c>
      <c r="AQ840" t="s">
        <v>74</v>
      </c>
      <c r="AR840" t="s">
        <v>2324</v>
      </c>
      <c r="AS840" t="s">
        <v>2325</v>
      </c>
      <c r="AT840" t="s">
        <v>220</v>
      </c>
      <c r="AU840">
        <v>1990</v>
      </c>
      <c r="AV840">
        <v>26</v>
      </c>
      <c r="AW840">
        <v>3</v>
      </c>
      <c r="AX840" t="s">
        <v>74</v>
      </c>
      <c r="AY840" t="s">
        <v>74</v>
      </c>
      <c r="AZ840" t="s">
        <v>74</v>
      </c>
      <c r="BA840" t="s">
        <v>74</v>
      </c>
      <c r="BB840">
        <v>399</v>
      </c>
      <c r="BC840">
        <v>411</v>
      </c>
      <c r="BD840" t="s">
        <v>74</v>
      </c>
      <c r="BE840" t="s">
        <v>8416</v>
      </c>
      <c r="BF840" t="str">
        <f>HYPERLINK("http://dx.doi.org/10.1111/j.0022-3646.1990.00399.x","http://dx.doi.org/10.1111/j.0022-3646.1990.00399.x")</f>
        <v>http://dx.doi.org/10.1111/j.0022-3646.1990.00399.x</v>
      </c>
      <c r="BG840" t="s">
        <v>74</v>
      </c>
      <c r="BH840" t="s">
        <v>74</v>
      </c>
      <c r="BI840">
        <v>13</v>
      </c>
      <c r="BJ840" t="s">
        <v>2161</v>
      </c>
      <c r="BK840" t="s">
        <v>97</v>
      </c>
      <c r="BL840" t="s">
        <v>2161</v>
      </c>
      <c r="BM840" t="s">
        <v>8417</v>
      </c>
      <c r="BN840" t="s">
        <v>74</v>
      </c>
      <c r="BO840" t="s">
        <v>74</v>
      </c>
      <c r="BP840" t="s">
        <v>74</v>
      </c>
      <c r="BQ840" t="s">
        <v>74</v>
      </c>
      <c r="BR840" t="s">
        <v>100</v>
      </c>
      <c r="BS840" t="s">
        <v>8418</v>
      </c>
      <c r="BT840" t="str">
        <f>HYPERLINK("https%3A%2F%2Fwww.webofscience.com%2Fwos%2Fwoscc%2Ffull-record%2FWOS:A1990EU78500002","View Full Record in Web of Science")</f>
        <v>View Full Record in Web of Science</v>
      </c>
    </row>
    <row r="841" spans="1:72" x14ac:dyDescent="0.15">
      <c r="A841" t="s">
        <v>72</v>
      </c>
      <c r="B841" t="s">
        <v>8419</v>
      </c>
      <c r="C841" t="s">
        <v>74</v>
      </c>
      <c r="D841" t="s">
        <v>74</v>
      </c>
      <c r="E841" t="s">
        <v>74</v>
      </c>
      <c r="F841" t="s">
        <v>8419</v>
      </c>
      <c r="G841" t="s">
        <v>74</v>
      </c>
      <c r="H841" t="s">
        <v>74</v>
      </c>
      <c r="I841" t="s">
        <v>8420</v>
      </c>
      <c r="J841" t="s">
        <v>665</v>
      </c>
      <c r="K841" t="s">
        <v>74</v>
      </c>
      <c r="L841" t="s">
        <v>74</v>
      </c>
      <c r="M841" t="s">
        <v>77</v>
      </c>
      <c r="N841" t="s">
        <v>78</v>
      </c>
      <c r="O841" t="s">
        <v>74</v>
      </c>
      <c r="P841" t="s">
        <v>74</v>
      </c>
      <c r="Q841" t="s">
        <v>74</v>
      </c>
      <c r="R841" t="s">
        <v>74</v>
      </c>
      <c r="S841" t="s">
        <v>74</v>
      </c>
      <c r="T841" t="s">
        <v>74</v>
      </c>
      <c r="U841" t="s">
        <v>74</v>
      </c>
      <c r="V841" t="s">
        <v>74</v>
      </c>
      <c r="W841" t="s">
        <v>74</v>
      </c>
      <c r="X841" t="s">
        <v>74</v>
      </c>
      <c r="Y841" t="s">
        <v>8421</v>
      </c>
      <c r="Z841" t="s">
        <v>74</v>
      </c>
      <c r="AA841" t="s">
        <v>74</v>
      </c>
      <c r="AB841" t="s">
        <v>74</v>
      </c>
      <c r="AC841" t="s">
        <v>74</v>
      </c>
      <c r="AD841" t="s">
        <v>74</v>
      </c>
      <c r="AE841" t="s">
        <v>74</v>
      </c>
      <c r="AF841" t="s">
        <v>74</v>
      </c>
      <c r="AG841">
        <v>44</v>
      </c>
      <c r="AH841">
        <v>51</v>
      </c>
      <c r="AI841">
        <v>51</v>
      </c>
      <c r="AJ841">
        <v>0</v>
      </c>
      <c r="AK841">
        <v>9</v>
      </c>
      <c r="AL841" t="s">
        <v>671</v>
      </c>
      <c r="AM841" t="s">
        <v>249</v>
      </c>
      <c r="AN841" t="s">
        <v>672</v>
      </c>
      <c r="AO841" t="s">
        <v>673</v>
      </c>
      <c r="AP841" t="s">
        <v>74</v>
      </c>
      <c r="AQ841" t="s">
        <v>74</v>
      </c>
      <c r="AR841" t="s">
        <v>674</v>
      </c>
      <c r="AS841" t="s">
        <v>675</v>
      </c>
      <c r="AT841" t="s">
        <v>220</v>
      </c>
      <c r="AU841">
        <v>1990</v>
      </c>
      <c r="AV841">
        <v>222</v>
      </c>
      <c r="AW841" t="s">
        <v>74</v>
      </c>
      <c r="AX841">
        <v>1</v>
      </c>
      <c r="AY841" t="s">
        <v>74</v>
      </c>
      <c r="AZ841" t="s">
        <v>74</v>
      </c>
      <c r="BA841" t="s">
        <v>74</v>
      </c>
      <c r="BB841">
        <v>103</v>
      </c>
      <c r="BC841">
        <v>116</v>
      </c>
      <c r="BD841" t="s">
        <v>74</v>
      </c>
      <c r="BE841" t="s">
        <v>8422</v>
      </c>
      <c r="BF841" t="str">
        <f>HYPERLINK("http://dx.doi.org/10.1111/j.1469-7998.1990.tb04032.x","http://dx.doi.org/10.1111/j.1469-7998.1990.tb04032.x")</f>
        <v>http://dx.doi.org/10.1111/j.1469-7998.1990.tb04032.x</v>
      </c>
      <c r="BG841" t="s">
        <v>74</v>
      </c>
      <c r="BH841" t="s">
        <v>74</v>
      </c>
      <c r="BI841">
        <v>14</v>
      </c>
      <c r="BJ841" t="s">
        <v>677</v>
      </c>
      <c r="BK841" t="s">
        <v>97</v>
      </c>
      <c r="BL841" t="s">
        <v>677</v>
      </c>
      <c r="BM841" t="s">
        <v>8423</v>
      </c>
      <c r="BN841" t="s">
        <v>74</v>
      </c>
      <c r="BO841" t="s">
        <v>74</v>
      </c>
      <c r="BP841" t="s">
        <v>74</v>
      </c>
      <c r="BQ841" t="s">
        <v>74</v>
      </c>
      <c r="BR841" t="s">
        <v>100</v>
      </c>
      <c r="BS841" t="s">
        <v>8424</v>
      </c>
      <c r="BT841" t="str">
        <f>HYPERLINK("https%3A%2F%2Fwww.webofscience.com%2Fwos%2Fwoscc%2Ffull-record%2FWOS:A1990ED48800008","View Full Record in Web of Science")</f>
        <v>View Full Record in Web of Science</v>
      </c>
    </row>
    <row r="842" spans="1:72" x14ac:dyDescent="0.15">
      <c r="A842" t="s">
        <v>72</v>
      </c>
      <c r="B842" t="s">
        <v>8425</v>
      </c>
      <c r="C842" t="s">
        <v>74</v>
      </c>
      <c r="D842" t="s">
        <v>74</v>
      </c>
      <c r="E842" t="s">
        <v>74</v>
      </c>
      <c r="F842" t="s">
        <v>8425</v>
      </c>
      <c r="G842" t="s">
        <v>74</v>
      </c>
      <c r="H842" t="s">
        <v>74</v>
      </c>
      <c r="I842" t="s">
        <v>8426</v>
      </c>
      <c r="J842" t="s">
        <v>665</v>
      </c>
      <c r="K842" t="s">
        <v>74</v>
      </c>
      <c r="L842" t="s">
        <v>74</v>
      </c>
      <c r="M842" t="s">
        <v>77</v>
      </c>
      <c r="N842" t="s">
        <v>78</v>
      </c>
      <c r="O842" t="s">
        <v>74</v>
      </c>
      <c r="P842" t="s">
        <v>74</v>
      </c>
      <c r="Q842" t="s">
        <v>74</v>
      </c>
      <c r="R842" t="s">
        <v>74</v>
      </c>
      <c r="S842" t="s">
        <v>74</v>
      </c>
      <c r="T842" t="s">
        <v>74</v>
      </c>
      <c r="U842" t="s">
        <v>74</v>
      </c>
      <c r="V842" t="s">
        <v>74</v>
      </c>
      <c r="W842" t="s">
        <v>8427</v>
      </c>
      <c r="X842" t="s">
        <v>8428</v>
      </c>
      <c r="Y842" t="s">
        <v>8407</v>
      </c>
      <c r="Z842" t="s">
        <v>74</v>
      </c>
      <c r="AA842" t="s">
        <v>74</v>
      </c>
      <c r="AB842" t="s">
        <v>74</v>
      </c>
      <c r="AC842" t="s">
        <v>74</v>
      </c>
      <c r="AD842" t="s">
        <v>74</v>
      </c>
      <c r="AE842" t="s">
        <v>74</v>
      </c>
      <c r="AF842" t="s">
        <v>74</v>
      </c>
      <c r="AG842">
        <v>24</v>
      </c>
      <c r="AH842">
        <v>16</v>
      </c>
      <c r="AI842">
        <v>17</v>
      </c>
      <c r="AJ842">
        <v>0</v>
      </c>
      <c r="AK842">
        <v>2</v>
      </c>
      <c r="AL842" t="s">
        <v>671</v>
      </c>
      <c r="AM842" t="s">
        <v>249</v>
      </c>
      <c r="AN842" t="s">
        <v>672</v>
      </c>
      <c r="AO842" t="s">
        <v>673</v>
      </c>
      <c r="AP842" t="s">
        <v>74</v>
      </c>
      <c r="AQ842" t="s">
        <v>74</v>
      </c>
      <c r="AR842" t="s">
        <v>674</v>
      </c>
      <c r="AS842" t="s">
        <v>675</v>
      </c>
      <c r="AT842" t="s">
        <v>220</v>
      </c>
      <c r="AU842">
        <v>1990</v>
      </c>
      <c r="AV842">
        <v>222</v>
      </c>
      <c r="AW842" t="s">
        <v>74</v>
      </c>
      <c r="AX842">
        <v>1</v>
      </c>
      <c r="AY842" t="s">
        <v>74</v>
      </c>
      <c r="AZ842" t="s">
        <v>74</v>
      </c>
      <c r="BA842" t="s">
        <v>74</v>
      </c>
      <c r="BB842">
        <v>137</v>
      </c>
      <c r="BC842">
        <v>175</v>
      </c>
      <c r="BD842" t="s">
        <v>74</v>
      </c>
      <c r="BE842" t="s">
        <v>8429</v>
      </c>
      <c r="BF842" t="str">
        <f>HYPERLINK("http://dx.doi.org/10.1111/j.1469-7998.1990.tb04036.x","http://dx.doi.org/10.1111/j.1469-7998.1990.tb04036.x")</f>
        <v>http://dx.doi.org/10.1111/j.1469-7998.1990.tb04036.x</v>
      </c>
      <c r="BG842" t="s">
        <v>74</v>
      </c>
      <c r="BH842" t="s">
        <v>74</v>
      </c>
      <c r="BI842">
        <v>39</v>
      </c>
      <c r="BJ842" t="s">
        <v>677</v>
      </c>
      <c r="BK842" t="s">
        <v>97</v>
      </c>
      <c r="BL842" t="s">
        <v>677</v>
      </c>
      <c r="BM842" t="s">
        <v>8423</v>
      </c>
      <c r="BN842" t="s">
        <v>74</v>
      </c>
      <c r="BO842" t="s">
        <v>74</v>
      </c>
      <c r="BP842" t="s">
        <v>74</v>
      </c>
      <c r="BQ842" t="s">
        <v>74</v>
      </c>
      <c r="BR842" t="s">
        <v>100</v>
      </c>
      <c r="BS842" t="s">
        <v>8430</v>
      </c>
      <c r="BT842" t="str">
        <f>HYPERLINK("https%3A%2F%2Fwww.webofscience.com%2Fwos%2Fwoscc%2Ffull-record%2FWOS:A1990ED48800012","View Full Record in Web of Science")</f>
        <v>View Full Record in Web of Science</v>
      </c>
    </row>
    <row r="843" spans="1:72" x14ac:dyDescent="0.15">
      <c r="A843" t="s">
        <v>72</v>
      </c>
      <c r="B843" t="s">
        <v>8431</v>
      </c>
      <c r="C843" t="s">
        <v>74</v>
      </c>
      <c r="D843" t="s">
        <v>74</v>
      </c>
      <c r="E843" t="s">
        <v>74</v>
      </c>
      <c r="F843" t="s">
        <v>8431</v>
      </c>
      <c r="G843" t="s">
        <v>74</v>
      </c>
      <c r="H843" t="s">
        <v>74</v>
      </c>
      <c r="I843" t="s">
        <v>8432</v>
      </c>
      <c r="J843" t="s">
        <v>682</v>
      </c>
      <c r="K843" t="s">
        <v>74</v>
      </c>
      <c r="L843" t="s">
        <v>74</v>
      </c>
      <c r="M843" t="s">
        <v>77</v>
      </c>
      <c r="N843" t="s">
        <v>78</v>
      </c>
      <c r="O843" t="s">
        <v>74</v>
      </c>
      <c r="P843" t="s">
        <v>74</v>
      </c>
      <c r="Q843" t="s">
        <v>74</v>
      </c>
      <c r="R843" t="s">
        <v>74</v>
      </c>
      <c r="S843" t="s">
        <v>74</v>
      </c>
      <c r="T843" t="s">
        <v>74</v>
      </c>
      <c r="U843" t="s">
        <v>74</v>
      </c>
      <c r="V843" t="s">
        <v>74</v>
      </c>
      <c r="W843" t="s">
        <v>8433</v>
      </c>
      <c r="X843" t="s">
        <v>8434</v>
      </c>
      <c r="Y843" t="s">
        <v>8435</v>
      </c>
      <c r="Z843" t="s">
        <v>74</v>
      </c>
      <c r="AA843" t="s">
        <v>8436</v>
      </c>
      <c r="AB843" t="s">
        <v>8437</v>
      </c>
      <c r="AC843" t="s">
        <v>74</v>
      </c>
      <c r="AD843" t="s">
        <v>74</v>
      </c>
      <c r="AE843" t="s">
        <v>74</v>
      </c>
      <c r="AF843" t="s">
        <v>74</v>
      </c>
      <c r="AG843">
        <v>23</v>
      </c>
      <c r="AH843">
        <v>64</v>
      </c>
      <c r="AI843">
        <v>66</v>
      </c>
      <c r="AJ843">
        <v>0</v>
      </c>
      <c r="AK843">
        <v>4</v>
      </c>
      <c r="AL843" t="s">
        <v>686</v>
      </c>
      <c r="AM843" t="s">
        <v>687</v>
      </c>
      <c r="AN843" t="s">
        <v>688</v>
      </c>
      <c r="AO843" t="s">
        <v>689</v>
      </c>
      <c r="AP843" t="s">
        <v>74</v>
      </c>
      <c r="AQ843" t="s">
        <v>74</v>
      </c>
      <c r="AR843" t="s">
        <v>690</v>
      </c>
      <c r="AS843" t="s">
        <v>691</v>
      </c>
      <c r="AT843" t="s">
        <v>220</v>
      </c>
      <c r="AU843">
        <v>1990</v>
      </c>
      <c r="AV843">
        <v>67</v>
      </c>
      <c r="AW843">
        <v>1</v>
      </c>
      <c r="AX843" t="s">
        <v>74</v>
      </c>
      <c r="AY843" t="s">
        <v>74</v>
      </c>
      <c r="AZ843" t="s">
        <v>74</v>
      </c>
      <c r="BA843" t="s">
        <v>74</v>
      </c>
      <c r="BB843">
        <v>27</v>
      </c>
      <c r="BC843">
        <v>33</v>
      </c>
      <c r="BD843" t="s">
        <v>74</v>
      </c>
      <c r="BE843" t="s">
        <v>8438</v>
      </c>
      <c r="BF843" t="str">
        <f>HYPERLINK("http://dx.doi.org/10.3354/meps067027","http://dx.doi.org/10.3354/meps067027")</f>
        <v>http://dx.doi.org/10.3354/meps067027</v>
      </c>
      <c r="BG843" t="s">
        <v>74</v>
      </c>
      <c r="BH843" t="s">
        <v>74</v>
      </c>
      <c r="BI843">
        <v>7</v>
      </c>
      <c r="BJ843" t="s">
        <v>693</v>
      </c>
      <c r="BK843" t="s">
        <v>97</v>
      </c>
      <c r="BL843" t="s">
        <v>694</v>
      </c>
      <c r="BM843" t="s">
        <v>8439</v>
      </c>
      <c r="BN843" t="s">
        <v>74</v>
      </c>
      <c r="BO843" t="s">
        <v>147</v>
      </c>
      <c r="BP843" t="s">
        <v>74</v>
      </c>
      <c r="BQ843" t="s">
        <v>74</v>
      </c>
      <c r="BR843" t="s">
        <v>100</v>
      </c>
      <c r="BS843" t="s">
        <v>8440</v>
      </c>
      <c r="BT843" t="str">
        <f>HYPERLINK("https%3A%2F%2Fwww.webofscience.com%2Fwos%2Fwoscc%2Ffull-record%2FWOS:A1990EA40800004","View Full Record in Web of Science")</f>
        <v>View Full Record in Web of Science</v>
      </c>
    </row>
    <row r="844" spans="1:72" x14ac:dyDescent="0.15">
      <c r="A844" t="s">
        <v>72</v>
      </c>
      <c r="B844" t="s">
        <v>8441</v>
      </c>
      <c r="C844" t="s">
        <v>74</v>
      </c>
      <c r="D844" t="s">
        <v>74</v>
      </c>
      <c r="E844" t="s">
        <v>74</v>
      </c>
      <c r="F844" t="s">
        <v>8441</v>
      </c>
      <c r="G844" t="s">
        <v>74</v>
      </c>
      <c r="H844" t="s">
        <v>74</v>
      </c>
      <c r="I844" t="s">
        <v>8442</v>
      </c>
      <c r="J844" t="s">
        <v>729</v>
      </c>
      <c r="K844" t="s">
        <v>74</v>
      </c>
      <c r="L844" t="s">
        <v>74</v>
      </c>
      <c r="M844" t="s">
        <v>77</v>
      </c>
      <c r="N844" t="s">
        <v>1491</v>
      </c>
      <c r="O844" t="s">
        <v>74</v>
      </c>
      <c r="P844" t="s">
        <v>74</v>
      </c>
      <c r="Q844" t="s">
        <v>74</v>
      </c>
      <c r="R844" t="s">
        <v>74</v>
      </c>
      <c r="S844" t="s">
        <v>74</v>
      </c>
      <c r="T844" t="s">
        <v>74</v>
      </c>
      <c r="U844" t="s">
        <v>74</v>
      </c>
      <c r="V844" t="s">
        <v>74</v>
      </c>
      <c r="W844" t="s">
        <v>74</v>
      </c>
      <c r="X844" t="s">
        <v>74</v>
      </c>
      <c r="Y844" t="s">
        <v>8443</v>
      </c>
      <c r="Z844" t="s">
        <v>74</v>
      </c>
      <c r="AA844" t="s">
        <v>8444</v>
      </c>
      <c r="AB844" t="s">
        <v>8445</v>
      </c>
      <c r="AC844" t="s">
        <v>74</v>
      </c>
      <c r="AD844" t="s">
        <v>74</v>
      </c>
      <c r="AE844" t="s">
        <v>74</v>
      </c>
      <c r="AF844" t="s">
        <v>74</v>
      </c>
      <c r="AG844">
        <v>6</v>
      </c>
      <c r="AH844">
        <v>12</v>
      </c>
      <c r="AI844">
        <v>12</v>
      </c>
      <c r="AJ844">
        <v>0</v>
      </c>
      <c r="AK844">
        <v>1</v>
      </c>
      <c r="AL844" t="s">
        <v>461</v>
      </c>
      <c r="AM844" t="s">
        <v>249</v>
      </c>
      <c r="AN844" t="s">
        <v>735</v>
      </c>
      <c r="AO844" t="s">
        <v>736</v>
      </c>
      <c r="AP844" t="s">
        <v>737</v>
      </c>
      <c r="AQ844" t="s">
        <v>74</v>
      </c>
      <c r="AR844" t="s">
        <v>738</v>
      </c>
      <c r="AS844" t="s">
        <v>739</v>
      </c>
      <c r="AT844" t="s">
        <v>220</v>
      </c>
      <c r="AU844">
        <v>1990</v>
      </c>
      <c r="AV844">
        <v>21</v>
      </c>
      <c r="AW844">
        <v>9</v>
      </c>
      <c r="AX844" t="s">
        <v>74</v>
      </c>
      <c r="AY844" t="s">
        <v>74</v>
      </c>
      <c r="AZ844" t="s">
        <v>74</v>
      </c>
      <c r="BA844" t="s">
        <v>74</v>
      </c>
      <c r="BB844">
        <v>448</v>
      </c>
      <c r="BC844">
        <v>449</v>
      </c>
      <c r="BD844" t="s">
        <v>74</v>
      </c>
      <c r="BE844" t="s">
        <v>8446</v>
      </c>
      <c r="BF844" t="str">
        <f>HYPERLINK("http://dx.doi.org/10.1016/0025-326X(90)90765-Z","http://dx.doi.org/10.1016/0025-326X(90)90765-Z")</f>
        <v>http://dx.doi.org/10.1016/0025-326X(90)90765-Z</v>
      </c>
      <c r="BG844" t="s">
        <v>74</v>
      </c>
      <c r="BH844" t="s">
        <v>74</v>
      </c>
      <c r="BI844">
        <v>2</v>
      </c>
      <c r="BJ844" t="s">
        <v>741</v>
      </c>
      <c r="BK844" t="s">
        <v>97</v>
      </c>
      <c r="BL844" t="s">
        <v>742</v>
      </c>
      <c r="BM844" t="s">
        <v>8447</v>
      </c>
      <c r="BN844" t="s">
        <v>74</v>
      </c>
      <c r="BO844" t="s">
        <v>74</v>
      </c>
      <c r="BP844" t="s">
        <v>74</v>
      </c>
      <c r="BQ844" t="s">
        <v>74</v>
      </c>
      <c r="BR844" t="s">
        <v>100</v>
      </c>
      <c r="BS844" t="s">
        <v>8448</v>
      </c>
      <c r="BT844" t="str">
        <f>HYPERLINK("https%3A%2F%2Fwww.webofscience.com%2Fwos%2Fwoscc%2Ffull-record%2FWOS:A1990EE56500015","View Full Record in Web of Science")</f>
        <v>View Full Record in Web of Science</v>
      </c>
    </row>
    <row r="845" spans="1:72" x14ac:dyDescent="0.15">
      <c r="A845" t="s">
        <v>72</v>
      </c>
      <c r="B845" t="s">
        <v>8449</v>
      </c>
      <c r="C845" t="s">
        <v>74</v>
      </c>
      <c r="D845" t="s">
        <v>74</v>
      </c>
      <c r="E845" t="s">
        <v>74</v>
      </c>
      <c r="F845" t="s">
        <v>8449</v>
      </c>
      <c r="G845" t="s">
        <v>74</v>
      </c>
      <c r="H845" t="s">
        <v>74</v>
      </c>
      <c r="I845" t="s">
        <v>8450</v>
      </c>
      <c r="J845" t="s">
        <v>176</v>
      </c>
      <c r="K845" t="s">
        <v>74</v>
      </c>
      <c r="L845" t="s">
        <v>74</v>
      </c>
      <c r="M845" t="s">
        <v>77</v>
      </c>
      <c r="N845" t="s">
        <v>177</v>
      </c>
      <c r="O845" t="s">
        <v>74</v>
      </c>
      <c r="P845" t="s">
        <v>74</v>
      </c>
      <c r="Q845" t="s">
        <v>74</v>
      </c>
      <c r="R845" t="s">
        <v>74</v>
      </c>
      <c r="S845" t="s">
        <v>74</v>
      </c>
      <c r="T845" t="s">
        <v>74</v>
      </c>
      <c r="U845" t="s">
        <v>74</v>
      </c>
      <c r="V845" t="s">
        <v>74</v>
      </c>
      <c r="W845" t="s">
        <v>74</v>
      </c>
      <c r="X845" t="s">
        <v>74</v>
      </c>
      <c r="Y845" t="s">
        <v>74</v>
      </c>
      <c r="Z845" t="s">
        <v>74</v>
      </c>
      <c r="AA845" t="s">
        <v>74</v>
      </c>
      <c r="AB845" t="s">
        <v>74</v>
      </c>
      <c r="AC845" t="s">
        <v>74</v>
      </c>
      <c r="AD845" t="s">
        <v>74</v>
      </c>
      <c r="AE845" t="s">
        <v>74</v>
      </c>
      <c r="AF845" t="s">
        <v>74</v>
      </c>
      <c r="AG845">
        <v>0</v>
      </c>
      <c r="AH845">
        <v>0</v>
      </c>
      <c r="AI845">
        <v>0</v>
      </c>
      <c r="AJ845">
        <v>0</v>
      </c>
      <c r="AK845">
        <v>0</v>
      </c>
      <c r="AL845" t="s">
        <v>178</v>
      </c>
      <c r="AM845" t="s">
        <v>179</v>
      </c>
      <c r="AN845" t="s">
        <v>180</v>
      </c>
      <c r="AO845" t="s">
        <v>181</v>
      </c>
      <c r="AP845" t="s">
        <v>74</v>
      </c>
      <c r="AQ845" t="s">
        <v>74</v>
      </c>
      <c r="AR845" t="s">
        <v>182</v>
      </c>
      <c r="AS845" t="s">
        <v>183</v>
      </c>
      <c r="AT845" t="s">
        <v>8451</v>
      </c>
      <c r="AU845">
        <v>1990</v>
      </c>
      <c r="AV845">
        <v>127</v>
      </c>
      <c r="AW845">
        <v>1732</v>
      </c>
      <c r="AX845" t="s">
        <v>74</v>
      </c>
      <c r="AY845" t="s">
        <v>74</v>
      </c>
      <c r="AZ845" t="s">
        <v>74</v>
      </c>
      <c r="BA845" t="s">
        <v>74</v>
      </c>
      <c r="BB845">
        <v>13</v>
      </c>
      <c r="BC845">
        <v>13</v>
      </c>
      <c r="BD845" t="s">
        <v>74</v>
      </c>
      <c r="BE845" t="s">
        <v>74</v>
      </c>
      <c r="BF845" t="s">
        <v>74</v>
      </c>
      <c r="BG845" t="s">
        <v>74</v>
      </c>
      <c r="BH845" t="s">
        <v>74</v>
      </c>
      <c r="BI845">
        <v>1</v>
      </c>
      <c r="BJ845" t="s">
        <v>117</v>
      </c>
      <c r="BK845" t="s">
        <v>97</v>
      </c>
      <c r="BL845" t="s">
        <v>118</v>
      </c>
      <c r="BM845" t="s">
        <v>8452</v>
      </c>
      <c r="BN845" t="s">
        <v>74</v>
      </c>
      <c r="BO845" t="s">
        <v>74</v>
      </c>
      <c r="BP845" t="s">
        <v>74</v>
      </c>
      <c r="BQ845" t="s">
        <v>74</v>
      </c>
      <c r="BR845" t="s">
        <v>100</v>
      </c>
      <c r="BS845" t="s">
        <v>8453</v>
      </c>
      <c r="BT845" t="str">
        <f>HYPERLINK("https%3A%2F%2Fwww.webofscience.com%2Fwos%2Fwoscc%2Ffull-record%2FWOS:A1990DW77000005","View Full Record in Web of Science")</f>
        <v>View Full Record in Web of Science</v>
      </c>
    </row>
    <row r="846" spans="1:72" x14ac:dyDescent="0.15">
      <c r="A846" t="s">
        <v>72</v>
      </c>
      <c r="B846" t="s">
        <v>8454</v>
      </c>
      <c r="C846" t="s">
        <v>74</v>
      </c>
      <c r="D846" t="s">
        <v>74</v>
      </c>
      <c r="E846" t="s">
        <v>74</v>
      </c>
      <c r="F846" t="s">
        <v>8454</v>
      </c>
      <c r="G846" t="s">
        <v>74</v>
      </c>
      <c r="H846" t="s">
        <v>74</v>
      </c>
      <c r="I846" t="s">
        <v>8455</v>
      </c>
      <c r="J846" t="s">
        <v>1725</v>
      </c>
      <c r="K846" t="s">
        <v>74</v>
      </c>
      <c r="L846" t="s">
        <v>74</v>
      </c>
      <c r="M846" t="s">
        <v>472</v>
      </c>
      <c r="N846" t="s">
        <v>78</v>
      </c>
      <c r="O846" t="s">
        <v>74</v>
      </c>
      <c r="P846" t="s">
        <v>74</v>
      </c>
      <c r="Q846" t="s">
        <v>74</v>
      </c>
      <c r="R846" t="s">
        <v>74</v>
      </c>
      <c r="S846" t="s">
        <v>74</v>
      </c>
      <c r="T846" t="s">
        <v>74</v>
      </c>
      <c r="U846" t="s">
        <v>74</v>
      </c>
      <c r="V846" t="s">
        <v>74</v>
      </c>
      <c r="W846" t="s">
        <v>74</v>
      </c>
      <c r="X846" t="s">
        <v>74</v>
      </c>
      <c r="Y846" t="s">
        <v>8456</v>
      </c>
      <c r="Z846" t="s">
        <v>74</v>
      </c>
      <c r="AA846" t="s">
        <v>74</v>
      </c>
      <c r="AB846" t="s">
        <v>74</v>
      </c>
      <c r="AC846" t="s">
        <v>74</v>
      </c>
      <c r="AD846" t="s">
        <v>74</v>
      </c>
      <c r="AE846" t="s">
        <v>74</v>
      </c>
      <c r="AF846" t="s">
        <v>74</v>
      </c>
      <c r="AG846">
        <v>14</v>
      </c>
      <c r="AH846">
        <v>1</v>
      </c>
      <c r="AI846">
        <v>1</v>
      </c>
      <c r="AJ846">
        <v>0</v>
      </c>
      <c r="AK846">
        <v>1</v>
      </c>
      <c r="AL846" t="s">
        <v>475</v>
      </c>
      <c r="AM846" t="s">
        <v>476</v>
      </c>
      <c r="AN846" t="s">
        <v>477</v>
      </c>
      <c r="AO846" t="s">
        <v>1729</v>
      </c>
      <c r="AP846" t="s">
        <v>74</v>
      </c>
      <c r="AQ846" t="s">
        <v>74</v>
      </c>
      <c r="AR846" t="s">
        <v>1730</v>
      </c>
      <c r="AS846" t="s">
        <v>1731</v>
      </c>
      <c r="AT846" t="s">
        <v>481</v>
      </c>
      <c r="AU846">
        <v>1990</v>
      </c>
      <c r="AV846">
        <v>30</v>
      </c>
      <c r="AW846">
        <v>5</v>
      </c>
      <c r="AX846" t="s">
        <v>74</v>
      </c>
      <c r="AY846" t="s">
        <v>74</v>
      </c>
      <c r="AZ846" t="s">
        <v>74</v>
      </c>
      <c r="BA846" t="s">
        <v>74</v>
      </c>
      <c r="BB846">
        <v>736</v>
      </c>
      <c r="BC846">
        <v>743</v>
      </c>
      <c r="BD846" t="s">
        <v>74</v>
      </c>
      <c r="BE846" t="s">
        <v>74</v>
      </c>
      <c r="BF846" t="s">
        <v>74</v>
      </c>
      <c r="BG846" t="s">
        <v>74</v>
      </c>
      <c r="BH846" t="s">
        <v>74</v>
      </c>
      <c r="BI846">
        <v>8</v>
      </c>
      <c r="BJ846" t="s">
        <v>136</v>
      </c>
      <c r="BK846" t="s">
        <v>97</v>
      </c>
      <c r="BL846" t="s">
        <v>136</v>
      </c>
      <c r="BM846" t="s">
        <v>8457</v>
      </c>
      <c r="BN846" t="s">
        <v>74</v>
      </c>
      <c r="BO846" t="s">
        <v>74</v>
      </c>
      <c r="BP846" t="s">
        <v>74</v>
      </c>
      <c r="BQ846" t="s">
        <v>74</v>
      </c>
      <c r="BR846" t="s">
        <v>100</v>
      </c>
      <c r="BS846" t="s">
        <v>8458</v>
      </c>
      <c r="BT846" t="str">
        <f>HYPERLINK("https%3A%2F%2Fwww.webofscience.com%2Fwos%2Fwoscc%2Ffull-record%2FWOS:A1990EH36700005","View Full Record in Web of Science")</f>
        <v>View Full Record in Web of Science</v>
      </c>
    </row>
    <row r="847" spans="1:72" x14ac:dyDescent="0.15">
      <c r="A847" t="s">
        <v>72</v>
      </c>
      <c r="B847" t="s">
        <v>7222</v>
      </c>
      <c r="C847" t="s">
        <v>74</v>
      </c>
      <c r="D847" t="s">
        <v>74</v>
      </c>
      <c r="E847" t="s">
        <v>74</v>
      </c>
      <c r="F847" t="s">
        <v>7222</v>
      </c>
      <c r="G847" t="s">
        <v>74</v>
      </c>
      <c r="H847" t="s">
        <v>74</v>
      </c>
      <c r="I847" t="s">
        <v>8459</v>
      </c>
      <c r="J847" t="s">
        <v>4506</v>
      </c>
      <c r="K847" t="s">
        <v>74</v>
      </c>
      <c r="L847" t="s">
        <v>74</v>
      </c>
      <c r="M847" t="s">
        <v>77</v>
      </c>
      <c r="N847" t="s">
        <v>78</v>
      </c>
      <c r="O847" t="s">
        <v>74</v>
      </c>
      <c r="P847" t="s">
        <v>74</v>
      </c>
      <c r="Q847" t="s">
        <v>74</v>
      </c>
      <c r="R847" t="s">
        <v>74</v>
      </c>
      <c r="S847" t="s">
        <v>74</v>
      </c>
      <c r="T847" t="s">
        <v>74</v>
      </c>
      <c r="U847" t="s">
        <v>74</v>
      </c>
      <c r="V847" t="s">
        <v>74</v>
      </c>
      <c r="W847" t="s">
        <v>74</v>
      </c>
      <c r="X847" t="s">
        <v>74</v>
      </c>
      <c r="Y847" t="s">
        <v>8460</v>
      </c>
      <c r="Z847" t="s">
        <v>74</v>
      </c>
      <c r="AA847" t="s">
        <v>74</v>
      </c>
      <c r="AB847" t="s">
        <v>74</v>
      </c>
      <c r="AC847" t="s">
        <v>74</v>
      </c>
      <c r="AD847" t="s">
        <v>74</v>
      </c>
      <c r="AE847" t="s">
        <v>74</v>
      </c>
      <c r="AF847" t="s">
        <v>74</v>
      </c>
      <c r="AG847">
        <v>24</v>
      </c>
      <c r="AH847">
        <v>26</v>
      </c>
      <c r="AI847">
        <v>26</v>
      </c>
      <c r="AJ847">
        <v>0</v>
      </c>
      <c r="AK847">
        <v>0</v>
      </c>
      <c r="AL847" t="s">
        <v>4511</v>
      </c>
      <c r="AM847" t="s">
        <v>4512</v>
      </c>
      <c r="AN847" t="s">
        <v>4513</v>
      </c>
      <c r="AO847" t="s">
        <v>4514</v>
      </c>
      <c r="AP847" t="s">
        <v>74</v>
      </c>
      <c r="AQ847" t="s">
        <v>74</v>
      </c>
      <c r="AR847" t="s">
        <v>4506</v>
      </c>
      <c r="AS847" t="s">
        <v>4515</v>
      </c>
      <c r="AT847" t="s">
        <v>220</v>
      </c>
      <c r="AU847">
        <v>1990</v>
      </c>
      <c r="AV847">
        <v>31</v>
      </c>
      <c r="AW847">
        <v>3</v>
      </c>
      <c r="AX847" t="s">
        <v>74</v>
      </c>
      <c r="AY847" t="s">
        <v>74</v>
      </c>
      <c r="AZ847" t="s">
        <v>74</v>
      </c>
      <c r="BA847" t="s">
        <v>74</v>
      </c>
      <c r="BB847">
        <v>197</v>
      </c>
      <c r="BC847">
        <v>205</v>
      </c>
      <c r="BD847" t="s">
        <v>74</v>
      </c>
      <c r="BE847" t="s">
        <v>8461</v>
      </c>
      <c r="BF847" t="str">
        <f>HYPERLINK("http://dx.doi.org/10.1080/00785326.1990.10430862","http://dx.doi.org/10.1080/00785326.1990.10430862")</f>
        <v>http://dx.doi.org/10.1080/00785326.1990.10430862</v>
      </c>
      <c r="BG847" t="s">
        <v>74</v>
      </c>
      <c r="BH847" t="s">
        <v>74</v>
      </c>
      <c r="BI847">
        <v>9</v>
      </c>
      <c r="BJ847" t="s">
        <v>1897</v>
      </c>
      <c r="BK847" t="s">
        <v>97</v>
      </c>
      <c r="BL847" t="s">
        <v>1897</v>
      </c>
      <c r="BM847" t="s">
        <v>8462</v>
      </c>
      <c r="BN847" t="s">
        <v>74</v>
      </c>
      <c r="BO847" t="s">
        <v>74</v>
      </c>
      <c r="BP847" t="s">
        <v>74</v>
      </c>
      <c r="BQ847" t="s">
        <v>74</v>
      </c>
      <c r="BR847" t="s">
        <v>100</v>
      </c>
      <c r="BS847" t="s">
        <v>8463</v>
      </c>
      <c r="BT847" t="str">
        <f>HYPERLINK("https%3A%2F%2Fwww.webofscience.com%2Fwos%2Fwoscc%2Ffull-record%2FWOS:A1990ED97300005","View Full Record in Web of Science")</f>
        <v>View Full Record in Web of Science</v>
      </c>
    </row>
    <row r="848" spans="1:72" x14ac:dyDescent="0.15">
      <c r="A848" t="s">
        <v>72</v>
      </c>
      <c r="B848" t="s">
        <v>8464</v>
      </c>
      <c r="C848" t="s">
        <v>74</v>
      </c>
      <c r="D848" t="s">
        <v>74</v>
      </c>
      <c r="E848" t="s">
        <v>74</v>
      </c>
      <c r="F848" t="s">
        <v>8464</v>
      </c>
      <c r="G848" t="s">
        <v>74</v>
      </c>
      <c r="H848" t="s">
        <v>74</v>
      </c>
      <c r="I848" t="s">
        <v>8465</v>
      </c>
      <c r="J848" t="s">
        <v>7606</v>
      </c>
      <c r="K848" t="s">
        <v>74</v>
      </c>
      <c r="L848" t="s">
        <v>74</v>
      </c>
      <c r="M848" t="s">
        <v>77</v>
      </c>
      <c r="N848" t="s">
        <v>78</v>
      </c>
      <c r="O848" t="s">
        <v>74</v>
      </c>
      <c r="P848" t="s">
        <v>74</v>
      </c>
      <c r="Q848" t="s">
        <v>74</v>
      </c>
      <c r="R848" t="s">
        <v>74</v>
      </c>
      <c r="S848" t="s">
        <v>74</v>
      </c>
      <c r="T848" t="s">
        <v>74</v>
      </c>
      <c r="U848" t="s">
        <v>74</v>
      </c>
      <c r="V848" t="s">
        <v>74</v>
      </c>
      <c r="W848" t="s">
        <v>8466</v>
      </c>
      <c r="X848" t="s">
        <v>1774</v>
      </c>
      <c r="Y848" t="s">
        <v>8467</v>
      </c>
      <c r="Z848" t="s">
        <v>74</v>
      </c>
      <c r="AA848" t="s">
        <v>74</v>
      </c>
      <c r="AB848" t="s">
        <v>74</v>
      </c>
      <c r="AC848" t="s">
        <v>74</v>
      </c>
      <c r="AD848" t="s">
        <v>74</v>
      </c>
      <c r="AE848" t="s">
        <v>74</v>
      </c>
      <c r="AF848" t="s">
        <v>74</v>
      </c>
      <c r="AG848">
        <v>26</v>
      </c>
      <c r="AH848">
        <v>16</v>
      </c>
      <c r="AI848">
        <v>17</v>
      </c>
      <c r="AJ848">
        <v>0</v>
      </c>
      <c r="AK848">
        <v>3</v>
      </c>
      <c r="AL848" t="s">
        <v>7611</v>
      </c>
      <c r="AM848" t="s">
        <v>1698</v>
      </c>
      <c r="AN848" t="s">
        <v>7612</v>
      </c>
      <c r="AO848" t="s">
        <v>7613</v>
      </c>
      <c r="AP848" t="s">
        <v>74</v>
      </c>
      <c r="AQ848" t="s">
        <v>74</v>
      </c>
      <c r="AR848" t="s">
        <v>7606</v>
      </c>
      <c r="AS848" t="s">
        <v>7614</v>
      </c>
      <c r="AT848" t="s">
        <v>220</v>
      </c>
      <c r="AU848">
        <v>1990</v>
      </c>
      <c r="AV848">
        <v>29</v>
      </c>
      <c r="AW848">
        <v>3</v>
      </c>
      <c r="AX848" t="s">
        <v>74</v>
      </c>
      <c r="AY848" t="s">
        <v>74</v>
      </c>
      <c r="AZ848" t="s">
        <v>74</v>
      </c>
      <c r="BA848" t="s">
        <v>74</v>
      </c>
      <c r="BB848">
        <v>303</v>
      </c>
      <c r="BC848">
        <v>315</v>
      </c>
      <c r="BD848" t="s">
        <v>74</v>
      </c>
      <c r="BE848" t="s">
        <v>8468</v>
      </c>
      <c r="BF848" t="str">
        <f>HYPERLINK("http://dx.doi.org/10.2216/i0031-8884-29-3-303.1","http://dx.doi.org/10.2216/i0031-8884-29-3-303.1")</f>
        <v>http://dx.doi.org/10.2216/i0031-8884-29-3-303.1</v>
      </c>
      <c r="BG848" t="s">
        <v>74</v>
      </c>
      <c r="BH848" t="s">
        <v>74</v>
      </c>
      <c r="BI848">
        <v>13</v>
      </c>
      <c r="BJ848" t="s">
        <v>2161</v>
      </c>
      <c r="BK848" t="s">
        <v>97</v>
      </c>
      <c r="BL848" t="s">
        <v>2161</v>
      </c>
      <c r="BM848" t="s">
        <v>8469</v>
      </c>
      <c r="BN848" t="s">
        <v>74</v>
      </c>
      <c r="BO848" t="s">
        <v>74</v>
      </c>
      <c r="BP848" t="s">
        <v>74</v>
      </c>
      <c r="BQ848" t="s">
        <v>74</v>
      </c>
      <c r="BR848" t="s">
        <v>100</v>
      </c>
      <c r="BS848" t="s">
        <v>8470</v>
      </c>
      <c r="BT848" t="str">
        <f>HYPERLINK("https%3A%2F%2Fwww.webofscience.com%2Fwos%2Fwoscc%2Ffull-record%2FWOS:A1990DZ10200005","View Full Record in Web of Science")</f>
        <v>View Full Record in Web of Science</v>
      </c>
    </row>
    <row r="849" spans="1:72" x14ac:dyDescent="0.15">
      <c r="A849" t="s">
        <v>72</v>
      </c>
      <c r="B849" t="s">
        <v>8471</v>
      </c>
      <c r="C849" t="s">
        <v>74</v>
      </c>
      <c r="D849" t="s">
        <v>74</v>
      </c>
      <c r="E849" t="s">
        <v>74</v>
      </c>
      <c r="F849" t="s">
        <v>8471</v>
      </c>
      <c r="G849" t="s">
        <v>74</v>
      </c>
      <c r="H849" t="s">
        <v>74</v>
      </c>
      <c r="I849" t="s">
        <v>8472</v>
      </c>
      <c r="J849" t="s">
        <v>7606</v>
      </c>
      <c r="K849" t="s">
        <v>74</v>
      </c>
      <c r="L849" t="s">
        <v>74</v>
      </c>
      <c r="M849" t="s">
        <v>77</v>
      </c>
      <c r="N849" t="s">
        <v>78</v>
      </c>
      <c r="O849" t="s">
        <v>74</v>
      </c>
      <c r="P849" t="s">
        <v>74</v>
      </c>
      <c r="Q849" t="s">
        <v>74</v>
      </c>
      <c r="R849" t="s">
        <v>74</v>
      </c>
      <c r="S849" t="s">
        <v>74</v>
      </c>
      <c r="T849" t="s">
        <v>74</v>
      </c>
      <c r="U849" t="s">
        <v>74</v>
      </c>
      <c r="V849" t="s">
        <v>74</v>
      </c>
      <c r="W849" t="s">
        <v>74</v>
      </c>
      <c r="X849" t="s">
        <v>74</v>
      </c>
      <c r="Y849" t="s">
        <v>8473</v>
      </c>
      <c r="Z849" t="s">
        <v>74</v>
      </c>
      <c r="AA849" t="s">
        <v>74</v>
      </c>
      <c r="AB849" t="s">
        <v>287</v>
      </c>
      <c r="AC849" t="s">
        <v>74</v>
      </c>
      <c r="AD849" t="s">
        <v>74</v>
      </c>
      <c r="AE849" t="s">
        <v>74</v>
      </c>
      <c r="AF849" t="s">
        <v>74</v>
      </c>
      <c r="AG849">
        <v>24</v>
      </c>
      <c r="AH849">
        <v>50</v>
      </c>
      <c r="AI849">
        <v>56</v>
      </c>
      <c r="AJ849">
        <v>0</v>
      </c>
      <c r="AK849">
        <v>5</v>
      </c>
      <c r="AL849" t="s">
        <v>7611</v>
      </c>
      <c r="AM849" t="s">
        <v>1698</v>
      </c>
      <c r="AN849" t="s">
        <v>7612</v>
      </c>
      <c r="AO849" t="s">
        <v>7613</v>
      </c>
      <c r="AP849" t="s">
        <v>74</v>
      </c>
      <c r="AQ849" t="s">
        <v>74</v>
      </c>
      <c r="AR849" t="s">
        <v>7606</v>
      </c>
      <c r="AS849" t="s">
        <v>7614</v>
      </c>
      <c r="AT849" t="s">
        <v>220</v>
      </c>
      <c r="AU849">
        <v>1990</v>
      </c>
      <c r="AV849">
        <v>29</v>
      </c>
      <c r="AW849">
        <v>3</v>
      </c>
      <c r="AX849" t="s">
        <v>74</v>
      </c>
      <c r="AY849" t="s">
        <v>74</v>
      </c>
      <c r="AZ849" t="s">
        <v>74</v>
      </c>
      <c r="BA849" t="s">
        <v>74</v>
      </c>
      <c r="BB849">
        <v>326</v>
      </c>
      <c r="BC849">
        <v>331</v>
      </c>
      <c r="BD849" t="s">
        <v>74</v>
      </c>
      <c r="BE849" t="s">
        <v>8474</v>
      </c>
      <c r="BF849" t="str">
        <f>HYPERLINK("http://dx.doi.org/10.2216/i0031-8884-29-3-326.1","http://dx.doi.org/10.2216/i0031-8884-29-3-326.1")</f>
        <v>http://dx.doi.org/10.2216/i0031-8884-29-3-326.1</v>
      </c>
      <c r="BG849" t="s">
        <v>74</v>
      </c>
      <c r="BH849" t="s">
        <v>74</v>
      </c>
      <c r="BI849">
        <v>6</v>
      </c>
      <c r="BJ849" t="s">
        <v>2161</v>
      </c>
      <c r="BK849" t="s">
        <v>97</v>
      </c>
      <c r="BL849" t="s">
        <v>2161</v>
      </c>
      <c r="BM849" t="s">
        <v>8469</v>
      </c>
      <c r="BN849" t="s">
        <v>74</v>
      </c>
      <c r="BO849" t="s">
        <v>74</v>
      </c>
      <c r="BP849" t="s">
        <v>74</v>
      </c>
      <c r="BQ849" t="s">
        <v>74</v>
      </c>
      <c r="BR849" t="s">
        <v>100</v>
      </c>
      <c r="BS849" t="s">
        <v>8475</v>
      </c>
      <c r="BT849" t="str">
        <f>HYPERLINK("https%3A%2F%2Fwww.webofscience.com%2Fwos%2Fwoscc%2Ffull-record%2FWOS:A1990DZ10200007","View Full Record in Web of Science")</f>
        <v>View Full Record in Web of Science</v>
      </c>
    </row>
    <row r="850" spans="1:72" x14ac:dyDescent="0.15">
      <c r="A850" t="s">
        <v>72</v>
      </c>
      <c r="B850" t="s">
        <v>8476</v>
      </c>
      <c r="C850" t="s">
        <v>74</v>
      </c>
      <c r="D850" t="s">
        <v>74</v>
      </c>
      <c r="E850" t="s">
        <v>74</v>
      </c>
      <c r="F850" t="s">
        <v>8476</v>
      </c>
      <c r="G850" t="s">
        <v>74</v>
      </c>
      <c r="H850" t="s">
        <v>74</v>
      </c>
      <c r="I850" t="s">
        <v>8477</v>
      </c>
      <c r="J850" t="s">
        <v>8478</v>
      </c>
      <c r="K850" t="s">
        <v>74</v>
      </c>
      <c r="L850" t="s">
        <v>74</v>
      </c>
      <c r="M850" t="s">
        <v>77</v>
      </c>
      <c r="N850" t="s">
        <v>78</v>
      </c>
      <c r="O850" t="s">
        <v>74</v>
      </c>
      <c r="P850" t="s">
        <v>74</v>
      </c>
      <c r="Q850" t="s">
        <v>74</v>
      </c>
      <c r="R850" t="s">
        <v>74</v>
      </c>
      <c r="S850" t="s">
        <v>74</v>
      </c>
      <c r="T850" t="s">
        <v>74</v>
      </c>
      <c r="U850" t="s">
        <v>74</v>
      </c>
      <c r="V850" t="s">
        <v>74</v>
      </c>
      <c r="W850" t="s">
        <v>8479</v>
      </c>
      <c r="X850" t="s">
        <v>8480</v>
      </c>
      <c r="Y850" t="s">
        <v>74</v>
      </c>
      <c r="Z850" t="s">
        <v>74</v>
      </c>
      <c r="AA850" t="s">
        <v>74</v>
      </c>
      <c r="AB850" t="s">
        <v>74</v>
      </c>
      <c r="AC850" t="s">
        <v>74</v>
      </c>
      <c r="AD850" t="s">
        <v>74</v>
      </c>
      <c r="AE850" t="s">
        <v>74</v>
      </c>
      <c r="AF850" t="s">
        <v>74</v>
      </c>
      <c r="AG850">
        <v>21</v>
      </c>
      <c r="AH850">
        <v>1</v>
      </c>
      <c r="AI850">
        <v>1</v>
      </c>
      <c r="AJ850">
        <v>0</v>
      </c>
      <c r="AK850">
        <v>0</v>
      </c>
      <c r="AL850" t="s">
        <v>8481</v>
      </c>
      <c r="AM850" t="s">
        <v>4470</v>
      </c>
      <c r="AN850" t="s">
        <v>8482</v>
      </c>
      <c r="AO850" t="s">
        <v>8483</v>
      </c>
      <c r="AP850" t="s">
        <v>74</v>
      </c>
      <c r="AQ850" t="s">
        <v>74</v>
      </c>
      <c r="AR850" t="s">
        <v>8484</v>
      </c>
      <c r="AS850" t="s">
        <v>8485</v>
      </c>
      <c r="AT850" t="s">
        <v>220</v>
      </c>
      <c r="AU850">
        <v>1990</v>
      </c>
      <c r="AV850">
        <v>99</v>
      </c>
      <c r="AW850">
        <v>3</v>
      </c>
      <c r="AX850" t="s">
        <v>74</v>
      </c>
      <c r="AY850" t="s">
        <v>74</v>
      </c>
      <c r="AZ850" t="s">
        <v>74</v>
      </c>
      <c r="BA850" t="s">
        <v>74</v>
      </c>
      <c r="BB850">
        <v>425</v>
      </c>
      <c r="BC850">
        <v>438</v>
      </c>
      <c r="BD850" t="s">
        <v>74</v>
      </c>
      <c r="BE850" t="s">
        <v>74</v>
      </c>
      <c r="BF850" t="s">
        <v>74</v>
      </c>
      <c r="BG850" t="s">
        <v>74</v>
      </c>
      <c r="BH850" t="s">
        <v>74</v>
      </c>
      <c r="BI850">
        <v>14</v>
      </c>
      <c r="BJ850" t="s">
        <v>380</v>
      </c>
      <c r="BK850" t="s">
        <v>97</v>
      </c>
      <c r="BL850" t="s">
        <v>381</v>
      </c>
      <c r="BM850" t="s">
        <v>8486</v>
      </c>
      <c r="BN850" t="s">
        <v>74</v>
      </c>
      <c r="BO850" t="s">
        <v>74</v>
      </c>
      <c r="BP850" t="s">
        <v>74</v>
      </c>
      <c r="BQ850" t="s">
        <v>74</v>
      </c>
      <c r="BR850" t="s">
        <v>100</v>
      </c>
      <c r="BS850" t="s">
        <v>8487</v>
      </c>
      <c r="BT850" t="str">
        <f>HYPERLINK("https%3A%2F%2Fwww.webofscience.com%2Fwos%2Fwoscc%2Ffull-record%2FWOS:A1990EK13200007","View Full Record in Web of Science")</f>
        <v>View Full Record in Web of Science</v>
      </c>
    </row>
    <row r="851" spans="1:72" x14ac:dyDescent="0.15">
      <c r="A851" t="s">
        <v>72</v>
      </c>
      <c r="B851" t="s">
        <v>8488</v>
      </c>
      <c r="C851" t="s">
        <v>74</v>
      </c>
      <c r="D851" t="s">
        <v>74</v>
      </c>
      <c r="E851" t="s">
        <v>74</v>
      </c>
      <c r="F851" t="s">
        <v>8488</v>
      </c>
      <c r="G851" t="s">
        <v>74</v>
      </c>
      <c r="H851" t="s">
        <v>74</v>
      </c>
      <c r="I851" t="s">
        <v>8489</v>
      </c>
      <c r="J851" t="s">
        <v>1827</v>
      </c>
      <c r="K851" t="s">
        <v>74</v>
      </c>
      <c r="L851" t="s">
        <v>74</v>
      </c>
      <c r="M851" t="s">
        <v>77</v>
      </c>
      <c r="N851" t="s">
        <v>78</v>
      </c>
      <c r="O851" t="s">
        <v>74</v>
      </c>
      <c r="P851" t="s">
        <v>74</v>
      </c>
      <c r="Q851" t="s">
        <v>74</v>
      </c>
      <c r="R851" t="s">
        <v>74</v>
      </c>
      <c r="S851" t="s">
        <v>74</v>
      </c>
      <c r="T851" t="s">
        <v>74</v>
      </c>
      <c r="U851" t="s">
        <v>74</v>
      </c>
      <c r="V851" t="s">
        <v>74</v>
      </c>
      <c r="W851" t="s">
        <v>8490</v>
      </c>
      <c r="X851" t="s">
        <v>74</v>
      </c>
      <c r="Y851" t="s">
        <v>74</v>
      </c>
      <c r="Z851" t="s">
        <v>74</v>
      </c>
      <c r="AA851" t="s">
        <v>74</v>
      </c>
      <c r="AB851" t="s">
        <v>74</v>
      </c>
      <c r="AC851" t="s">
        <v>74</v>
      </c>
      <c r="AD851" t="s">
        <v>74</v>
      </c>
      <c r="AE851" t="s">
        <v>74</v>
      </c>
      <c r="AF851" t="s">
        <v>74</v>
      </c>
      <c r="AG851">
        <v>20</v>
      </c>
      <c r="AH851">
        <v>14</v>
      </c>
      <c r="AI851">
        <v>14</v>
      </c>
      <c r="AJ851">
        <v>0</v>
      </c>
      <c r="AK851">
        <v>1</v>
      </c>
      <c r="AL851" t="s">
        <v>86</v>
      </c>
      <c r="AM851" t="s">
        <v>87</v>
      </c>
      <c r="AN851" t="s">
        <v>493</v>
      </c>
      <c r="AO851" t="s">
        <v>1832</v>
      </c>
      <c r="AP851" t="s">
        <v>74</v>
      </c>
      <c r="AQ851" t="s">
        <v>74</v>
      </c>
      <c r="AR851" t="s">
        <v>1833</v>
      </c>
      <c r="AS851" t="s">
        <v>1834</v>
      </c>
      <c r="AT851" t="s">
        <v>481</v>
      </c>
      <c r="AU851">
        <v>1990</v>
      </c>
      <c r="AV851">
        <v>25</v>
      </c>
      <c r="AW851">
        <v>5</v>
      </c>
      <c r="AX851" t="s">
        <v>74</v>
      </c>
      <c r="AY851" t="s">
        <v>74</v>
      </c>
      <c r="AZ851" t="s">
        <v>74</v>
      </c>
      <c r="BA851" t="s">
        <v>74</v>
      </c>
      <c r="BB851">
        <v>997</v>
      </c>
      <c r="BC851">
        <v>1003</v>
      </c>
      <c r="BD851" t="s">
        <v>74</v>
      </c>
      <c r="BE851" t="s">
        <v>8491</v>
      </c>
      <c r="BF851" t="str">
        <f>HYPERLINK("http://dx.doi.org/10.1029/RS025i005p00997","http://dx.doi.org/10.1029/RS025i005p00997")</f>
        <v>http://dx.doi.org/10.1029/RS025i005p00997</v>
      </c>
      <c r="BG851" t="s">
        <v>74</v>
      </c>
      <c r="BH851" t="s">
        <v>74</v>
      </c>
      <c r="BI851">
        <v>7</v>
      </c>
      <c r="BJ851" t="s">
        <v>1836</v>
      </c>
      <c r="BK851" t="s">
        <v>97</v>
      </c>
      <c r="BL851" t="s">
        <v>1836</v>
      </c>
      <c r="BM851" t="s">
        <v>8492</v>
      </c>
      <c r="BN851" t="s">
        <v>74</v>
      </c>
      <c r="BO851" t="s">
        <v>74</v>
      </c>
      <c r="BP851" t="s">
        <v>74</v>
      </c>
      <c r="BQ851" t="s">
        <v>74</v>
      </c>
      <c r="BR851" t="s">
        <v>100</v>
      </c>
      <c r="BS851" t="s">
        <v>8493</v>
      </c>
      <c r="BT851" t="str">
        <f>HYPERLINK("https%3A%2F%2Fwww.webofscience.com%2Fwos%2Fwoscc%2Ffull-record%2FWOS:A1990EC10900028","View Full Record in Web of Science")</f>
        <v>View Full Record in Web of Science</v>
      </c>
    </row>
    <row r="852" spans="1:72" x14ac:dyDescent="0.15">
      <c r="A852" t="s">
        <v>72</v>
      </c>
      <c r="B852" t="s">
        <v>8494</v>
      </c>
      <c r="C852" t="s">
        <v>74</v>
      </c>
      <c r="D852" t="s">
        <v>74</v>
      </c>
      <c r="E852" t="s">
        <v>74</v>
      </c>
      <c r="F852" t="s">
        <v>8494</v>
      </c>
      <c r="G852" t="s">
        <v>74</v>
      </c>
      <c r="H852" t="s">
        <v>74</v>
      </c>
      <c r="I852" t="s">
        <v>8495</v>
      </c>
      <c r="J852" t="s">
        <v>8496</v>
      </c>
      <c r="K852" t="s">
        <v>74</v>
      </c>
      <c r="L852" t="s">
        <v>74</v>
      </c>
      <c r="M852" t="s">
        <v>77</v>
      </c>
      <c r="N852" t="s">
        <v>334</v>
      </c>
      <c r="O852" t="s">
        <v>74</v>
      </c>
      <c r="P852" t="s">
        <v>74</v>
      </c>
      <c r="Q852" t="s">
        <v>74</v>
      </c>
      <c r="R852" t="s">
        <v>74</v>
      </c>
      <c r="S852" t="s">
        <v>74</v>
      </c>
      <c r="T852" t="s">
        <v>74</v>
      </c>
      <c r="U852" t="s">
        <v>74</v>
      </c>
      <c r="V852" t="s">
        <v>74</v>
      </c>
      <c r="W852" t="s">
        <v>74</v>
      </c>
      <c r="X852" t="s">
        <v>74</v>
      </c>
      <c r="Y852" t="s">
        <v>74</v>
      </c>
      <c r="Z852" t="s">
        <v>74</v>
      </c>
      <c r="AA852" t="s">
        <v>74</v>
      </c>
      <c r="AB852" t="s">
        <v>74</v>
      </c>
      <c r="AC852" t="s">
        <v>74</v>
      </c>
      <c r="AD852" t="s">
        <v>74</v>
      </c>
      <c r="AE852" t="s">
        <v>74</v>
      </c>
      <c r="AF852" t="s">
        <v>74</v>
      </c>
      <c r="AG852">
        <v>6</v>
      </c>
      <c r="AH852">
        <v>0</v>
      </c>
      <c r="AI852">
        <v>0</v>
      </c>
      <c r="AJ852">
        <v>0</v>
      </c>
      <c r="AK852">
        <v>0</v>
      </c>
      <c r="AL852" t="s">
        <v>8497</v>
      </c>
      <c r="AM852" t="s">
        <v>8498</v>
      </c>
      <c r="AN852" t="s">
        <v>8499</v>
      </c>
      <c r="AO852" t="s">
        <v>8500</v>
      </c>
      <c r="AP852" t="s">
        <v>74</v>
      </c>
      <c r="AQ852" t="s">
        <v>74</v>
      </c>
      <c r="AR852" t="s">
        <v>8501</v>
      </c>
      <c r="AS852" t="s">
        <v>8502</v>
      </c>
      <c r="AT852" t="s">
        <v>220</v>
      </c>
      <c r="AU852">
        <v>1990</v>
      </c>
      <c r="AV852">
        <v>106</v>
      </c>
      <c r="AW852">
        <v>2</v>
      </c>
      <c r="AX852" t="s">
        <v>74</v>
      </c>
      <c r="AY852" t="s">
        <v>74</v>
      </c>
      <c r="AZ852" t="s">
        <v>74</v>
      </c>
      <c r="BA852" t="s">
        <v>74</v>
      </c>
      <c r="BB852">
        <v>113</v>
      </c>
      <c r="BC852">
        <v>116</v>
      </c>
      <c r="BD852" t="s">
        <v>74</v>
      </c>
      <c r="BE852" t="s">
        <v>8503</v>
      </c>
      <c r="BF852" t="str">
        <f>HYPERLINK("http://dx.doi.org/10.1080/00369229018736784","http://dx.doi.org/10.1080/00369229018736784")</f>
        <v>http://dx.doi.org/10.1080/00369229018736784</v>
      </c>
      <c r="BG852" t="s">
        <v>74</v>
      </c>
      <c r="BH852" t="s">
        <v>74</v>
      </c>
      <c r="BI852">
        <v>4</v>
      </c>
      <c r="BJ852" t="s">
        <v>7791</v>
      </c>
      <c r="BK852" t="s">
        <v>590</v>
      </c>
      <c r="BL852" t="s">
        <v>7791</v>
      </c>
      <c r="BM852" t="s">
        <v>8504</v>
      </c>
      <c r="BN852" t="s">
        <v>74</v>
      </c>
      <c r="BO852" t="s">
        <v>74</v>
      </c>
      <c r="BP852" t="s">
        <v>74</v>
      </c>
      <c r="BQ852" t="s">
        <v>74</v>
      </c>
      <c r="BR852" t="s">
        <v>100</v>
      </c>
      <c r="BS852" t="s">
        <v>8505</v>
      </c>
      <c r="BT852" t="str">
        <f>HYPERLINK("https%3A%2F%2Fwww.webofscience.com%2Fwos%2Fwoscc%2Ffull-record%2FWOS:A1990EB90800006","View Full Record in Web of Science")</f>
        <v>View Full Record in Web of Science</v>
      </c>
    </row>
    <row r="853" spans="1:72" x14ac:dyDescent="0.15">
      <c r="A853" t="s">
        <v>72</v>
      </c>
      <c r="B853" t="s">
        <v>8506</v>
      </c>
      <c r="C853" t="s">
        <v>74</v>
      </c>
      <c r="D853" t="s">
        <v>74</v>
      </c>
      <c r="E853" t="s">
        <v>74</v>
      </c>
      <c r="F853" t="s">
        <v>8506</v>
      </c>
      <c r="G853" t="s">
        <v>74</v>
      </c>
      <c r="H853" t="s">
        <v>74</v>
      </c>
      <c r="I853" t="s">
        <v>8507</v>
      </c>
      <c r="J853" t="s">
        <v>8508</v>
      </c>
      <c r="K853" t="s">
        <v>74</v>
      </c>
      <c r="L853" t="s">
        <v>74</v>
      </c>
      <c r="M853" t="s">
        <v>77</v>
      </c>
      <c r="N853" t="s">
        <v>78</v>
      </c>
      <c r="O853" t="s">
        <v>74</v>
      </c>
      <c r="P853" t="s">
        <v>74</v>
      </c>
      <c r="Q853" t="s">
        <v>74</v>
      </c>
      <c r="R853" t="s">
        <v>74</v>
      </c>
      <c r="S853" t="s">
        <v>74</v>
      </c>
      <c r="T853" t="s">
        <v>74</v>
      </c>
      <c r="U853" t="s">
        <v>8509</v>
      </c>
      <c r="V853" t="s">
        <v>8510</v>
      </c>
      <c r="W853" t="s">
        <v>74</v>
      </c>
      <c r="X853" t="s">
        <v>74</v>
      </c>
      <c r="Y853" t="s">
        <v>8511</v>
      </c>
      <c r="Z853" t="s">
        <v>74</v>
      </c>
      <c r="AA853" t="s">
        <v>74</v>
      </c>
      <c r="AB853" t="s">
        <v>74</v>
      </c>
      <c r="AC853" t="s">
        <v>74</v>
      </c>
      <c r="AD853" t="s">
        <v>74</v>
      </c>
      <c r="AE853" t="s">
        <v>74</v>
      </c>
      <c r="AF853" t="s">
        <v>74</v>
      </c>
      <c r="AG853">
        <v>28</v>
      </c>
      <c r="AH853">
        <v>2</v>
      </c>
      <c r="AI853">
        <v>2</v>
      </c>
      <c r="AJ853">
        <v>0</v>
      </c>
      <c r="AK853">
        <v>0</v>
      </c>
      <c r="AL853" t="s">
        <v>8512</v>
      </c>
      <c r="AM853" t="s">
        <v>8513</v>
      </c>
      <c r="AN853" t="s">
        <v>8514</v>
      </c>
      <c r="AO853" t="s">
        <v>8515</v>
      </c>
      <c r="AP853" t="s">
        <v>74</v>
      </c>
      <c r="AQ853" t="s">
        <v>74</v>
      </c>
      <c r="AR853" t="s">
        <v>8516</v>
      </c>
      <c r="AS853" t="s">
        <v>74</v>
      </c>
      <c r="AT853" t="s">
        <v>481</v>
      </c>
      <c r="AU853">
        <v>1990</v>
      </c>
      <c r="AV853">
        <v>16</v>
      </c>
      <c r="AW853">
        <v>5</v>
      </c>
      <c r="AX853" t="s">
        <v>74</v>
      </c>
      <c r="AY853" t="s">
        <v>74</v>
      </c>
      <c r="AZ853" t="s">
        <v>74</v>
      </c>
      <c r="BA853" t="s">
        <v>74</v>
      </c>
      <c r="BB853">
        <v>799</v>
      </c>
      <c r="BC853">
        <v>803</v>
      </c>
      <c r="BD853" t="s">
        <v>74</v>
      </c>
      <c r="BE853" t="s">
        <v>74</v>
      </c>
      <c r="BF853" t="s">
        <v>74</v>
      </c>
      <c r="BG853" t="s">
        <v>74</v>
      </c>
      <c r="BH853" t="s">
        <v>74</v>
      </c>
      <c r="BI853">
        <v>5</v>
      </c>
      <c r="BJ853" t="s">
        <v>818</v>
      </c>
      <c r="BK853" t="s">
        <v>97</v>
      </c>
      <c r="BL853" t="s">
        <v>818</v>
      </c>
      <c r="BM853" t="s">
        <v>8517</v>
      </c>
      <c r="BN853" t="s">
        <v>74</v>
      </c>
      <c r="BO853" t="s">
        <v>74</v>
      </c>
      <c r="BP853" t="s">
        <v>74</v>
      </c>
      <c r="BQ853" t="s">
        <v>74</v>
      </c>
      <c r="BR853" t="s">
        <v>100</v>
      </c>
      <c r="BS853" t="s">
        <v>8518</v>
      </c>
      <c r="BT853" t="str">
        <f>HYPERLINK("https%3A%2F%2Fwww.webofscience.com%2Fwos%2Fwoscc%2Ffull-record%2FWOS:A1990FH13800005","View Full Record in Web of Science")</f>
        <v>View Full Record in Web of Science</v>
      </c>
    </row>
    <row r="854" spans="1:72" x14ac:dyDescent="0.15">
      <c r="A854" t="s">
        <v>72</v>
      </c>
      <c r="B854" t="s">
        <v>8519</v>
      </c>
      <c r="C854" t="s">
        <v>74</v>
      </c>
      <c r="D854" t="s">
        <v>74</v>
      </c>
      <c r="E854" t="s">
        <v>74</v>
      </c>
      <c r="F854" t="s">
        <v>8519</v>
      </c>
      <c r="G854" t="s">
        <v>74</v>
      </c>
      <c r="H854" t="s">
        <v>74</v>
      </c>
      <c r="I854" t="s">
        <v>8520</v>
      </c>
      <c r="J854" t="s">
        <v>8521</v>
      </c>
      <c r="K854" t="s">
        <v>74</v>
      </c>
      <c r="L854" t="s">
        <v>74</v>
      </c>
      <c r="M854" t="s">
        <v>77</v>
      </c>
      <c r="N854" t="s">
        <v>78</v>
      </c>
      <c r="O854" t="s">
        <v>74</v>
      </c>
      <c r="P854" t="s">
        <v>74</v>
      </c>
      <c r="Q854" t="s">
        <v>74</v>
      </c>
      <c r="R854" t="s">
        <v>74</v>
      </c>
      <c r="S854" t="s">
        <v>74</v>
      </c>
      <c r="T854" t="s">
        <v>74</v>
      </c>
      <c r="U854" t="s">
        <v>74</v>
      </c>
      <c r="V854" t="s">
        <v>74</v>
      </c>
      <c r="W854" t="s">
        <v>8522</v>
      </c>
      <c r="X854" t="s">
        <v>74</v>
      </c>
      <c r="Y854" t="s">
        <v>74</v>
      </c>
      <c r="Z854" t="s">
        <v>74</v>
      </c>
      <c r="AA854" t="s">
        <v>74</v>
      </c>
      <c r="AB854" t="s">
        <v>74</v>
      </c>
      <c r="AC854" t="s">
        <v>74</v>
      </c>
      <c r="AD854" t="s">
        <v>74</v>
      </c>
      <c r="AE854" t="s">
        <v>74</v>
      </c>
      <c r="AF854" t="s">
        <v>74</v>
      </c>
      <c r="AG854">
        <v>37</v>
      </c>
      <c r="AH854">
        <v>33</v>
      </c>
      <c r="AI854">
        <v>37</v>
      </c>
      <c r="AJ854">
        <v>0</v>
      </c>
      <c r="AK854">
        <v>2</v>
      </c>
      <c r="AL854" t="s">
        <v>234</v>
      </c>
      <c r="AM854" t="s">
        <v>235</v>
      </c>
      <c r="AN854" t="s">
        <v>236</v>
      </c>
      <c r="AO854" t="s">
        <v>8523</v>
      </c>
      <c r="AP854" t="s">
        <v>74</v>
      </c>
      <c r="AQ854" t="s">
        <v>74</v>
      </c>
      <c r="AR854" t="s">
        <v>8521</v>
      </c>
      <c r="AS854" t="s">
        <v>8524</v>
      </c>
      <c r="AT854" t="s">
        <v>220</v>
      </c>
      <c r="AU854">
        <v>1990</v>
      </c>
      <c r="AV854">
        <v>89</v>
      </c>
      <c r="AW854">
        <v>1</v>
      </c>
      <c r="AX854" t="s">
        <v>74</v>
      </c>
      <c r="AY854" t="s">
        <v>74</v>
      </c>
      <c r="AZ854" t="s">
        <v>74</v>
      </c>
      <c r="BA854" t="s">
        <v>74</v>
      </c>
      <c r="BB854">
        <v>55</v>
      </c>
      <c r="BC854">
        <v>68</v>
      </c>
      <c r="BD854" t="s">
        <v>74</v>
      </c>
      <c r="BE854" t="s">
        <v>8525</v>
      </c>
      <c r="BF854" t="str">
        <f>HYPERLINK("http://dx.doi.org/10.1007/BF00134434","http://dx.doi.org/10.1007/BF00134434")</f>
        <v>http://dx.doi.org/10.1007/BF00134434</v>
      </c>
      <c r="BG854" t="s">
        <v>74</v>
      </c>
      <c r="BH854" t="s">
        <v>74</v>
      </c>
      <c r="BI854">
        <v>14</v>
      </c>
      <c r="BJ854" t="s">
        <v>8526</v>
      </c>
      <c r="BK854" t="s">
        <v>97</v>
      </c>
      <c r="BL854" t="s">
        <v>8527</v>
      </c>
      <c r="BM854" t="s">
        <v>8528</v>
      </c>
      <c r="BN854" t="s">
        <v>74</v>
      </c>
      <c r="BO854" t="s">
        <v>74</v>
      </c>
      <c r="BP854" t="s">
        <v>74</v>
      </c>
      <c r="BQ854" t="s">
        <v>74</v>
      </c>
      <c r="BR854" t="s">
        <v>100</v>
      </c>
      <c r="BS854" t="s">
        <v>8529</v>
      </c>
      <c r="BT854" t="str">
        <f>HYPERLINK("https%3A%2F%2Fwww.webofscience.com%2Fwos%2Fwoscc%2Ffull-record%2FWOS:A1990EG35400006","View Full Record in Web of Science")</f>
        <v>View Full Record in Web of Science</v>
      </c>
    </row>
    <row r="855" spans="1:72" x14ac:dyDescent="0.15">
      <c r="A855" t="s">
        <v>72</v>
      </c>
      <c r="B855" t="s">
        <v>8530</v>
      </c>
      <c r="C855" t="s">
        <v>74</v>
      </c>
      <c r="D855" t="s">
        <v>74</v>
      </c>
      <c r="E855" t="s">
        <v>74</v>
      </c>
      <c r="F855" t="s">
        <v>8530</v>
      </c>
      <c r="G855" t="s">
        <v>74</v>
      </c>
      <c r="H855" t="s">
        <v>74</v>
      </c>
      <c r="I855" t="s">
        <v>8531</v>
      </c>
      <c r="J855" t="s">
        <v>3566</v>
      </c>
      <c r="K855" t="s">
        <v>74</v>
      </c>
      <c r="L855" t="s">
        <v>74</v>
      </c>
      <c r="M855" t="s">
        <v>77</v>
      </c>
      <c r="N855" t="s">
        <v>78</v>
      </c>
      <c r="O855" t="s">
        <v>74</v>
      </c>
      <c r="P855" t="s">
        <v>74</v>
      </c>
      <c r="Q855" t="s">
        <v>74</v>
      </c>
      <c r="R855" t="s">
        <v>74</v>
      </c>
      <c r="S855" t="s">
        <v>74</v>
      </c>
      <c r="T855" t="s">
        <v>74</v>
      </c>
      <c r="U855" t="s">
        <v>74</v>
      </c>
      <c r="V855" t="s">
        <v>74</v>
      </c>
      <c r="W855" t="s">
        <v>74</v>
      </c>
      <c r="X855" t="s">
        <v>74</v>
      </c>
      <c r="Y855" t="s">
        <v>8532</v>
      </c>
      <c r="Z855" t="s">
        <v>74</v>
      </c>
      <c r="AA855" t="s">
        <v>74</v>
      </c>
      <c r="AB855" t="s">
        <v>74</v>
      </c>
      <c r="AC855" t="s">
        <v>74</v>
      </c>
      <c r="AD855" t="s">
        <v>74</v>
      </c>
      <c r="AE855" t="s">
        <v>74</v>
      </c>
      <c r="AF855" t="s">
        <v>74</v>
      </c>
      <c r="AG855">
        <v>54</v>
      </c>
      <c r="AH855">
        <v>17</v>
      </c>
      <c r="AI855">
        <v>19</v>
      </c>
      <c r="AJ855">
        <v>0</v>
      </c>
      <c r="AK855">
        <v>1</v>
      </c>
      <c r="AL855" t="s">
        <v>583</v>
      </c>
      <c r="AM855" t="s">
        <v>111</v>
      </c>
      <c r="AN855" t="s">
        <v>584</v>
      </c>
      <c r="AO855" t="s">
        <v>3569</v>
      </c>
      <c r="AP855" t="s">
        <v>74</v>
      </c>
      <c r="AQ855" t="s">
        <v>74</v>
      </c>
      <c r="AR855" t="s">
        <v>3570</v>
      </c>
      <c r="AS855" t="s">
        <v>3571</v>
      </c>
      <c r="AT855" t="s">
        <v>220</v>
      </c>
      <c r="AU855">
        <v>1990</v>
      </c>
      <c r="AV855">
        <v>100</v>
      </c>
      <c r="AW855">
        <v>1</v>
      </c>
      <c r="AX855" t="s">
        <v>74</v>
      </c>
      <c r="AY855" t="s">
        <v>74</v>
      </c>
      <c r="AZ855" t="s">
        <v>74</v>
      </c>
      <c r="BA855" t="s">
        <v>74</v>
      </c>
      <c r="BB855">
        <v>73</v>
      </c>
      <c r="BC855">
        <v>100</v>
      </c>
      <c r="BD855" t="s">
        <v>74</v>
      </c>
      <c r="BE855" t="s">
        <v>8533</v>
      </c>
      <c r="BF855" t="str">
        <f>HYPERLINK("http://dx.doi.org/10.1111/j.1096-3642.1990.tb01861.x","http://dx.doi.org/10.1111/j.1096-3642.1990.tb01861.x")</f>
        <v>http://dx.doi.org/10.1111/j.1096-3642.1990.tb01861.x</v>
      </c>
      <c r="BG855" t="s">
        <v>74</v>
      </c>
      <c r="BH855" t="s">
        <v>74</v>
      </c>
      <c r="BI855">
        <v>28</v>
      </c>
      <c r="BJ855" t="s">
        <v>677</v>
      </c>
      <c r="BK855" t="s">
        <v>97</v>
      </c>
      <c r="BL855" t="s">
        <v>677</v>
      </c>
      <c r="BM855" t="s">
        <v>8534</v>
      </c>
      <c r="BN855" t="s">
        <v>74</v>
      </c>
      <c r="BO855" t="s">
        <v>74</v>
      </c>
      <c r="BP855" t="s">
        <v>74</v>
      </c>
      <c r="BQ855" t="s">
        <v>74</v>
      </c>
      <c r="BR855" t="s">
        <v>100</v>
      </c>
      <c r="BS855" t="s">
        <v>8535</v>
      </c>
      <c r="BT855" t="str">
        <f>HYPERLINK("https%3A%2F%2Fwww.webofscience.com%2Fwos%2Fwoscc%2Ffull-record%2FWOS:A1990EB59000003","View Full Record in Web of Science")</f>
        <v>View Full Record in Web of Science</v>
      </c>
    </row>
    <row r="856" spans="1:72" x14ac:dyDescent="0.15">
      <c r="A856" t="s">
        <v>72</v>
      </c>
      <c r="B856" t="s">
        <v>8536</v>
      </c>
      <c r="C856" t="s">
        <v>74</v>
      </c>
      <c r="D856" t="s">
        <v>74</v>
      </c>
      <c r="E856" t="s">
        <v>74</v>
      </c>
      <c r="F856" t="s">
        <v>8536</v>
      </c>
      <c r="G856" t="s">
        <v>74</v>
      </c>
      <c r="H856" t="s">
        <v>74</v>
      </c>
      <c r="I856" t="s">
        <v>8537</v>
      </c>
      <c r="J856" t="s">
        <v>1425</v>
      </c>
      <c r="K856" t="s">
        <v>74</v>
      </c>
      <c r="L856" t="s">
        <v>74</v>
      </c>
      <c r="M856" t="s">
        <v>77</v>
      </c>
      <c r="N856" t="s">
        <v>78</v>
      </c>
      <c r="O856" t="s">
        <v>74</v>
      </c>
      <c r="P856" t="s">
        <v>74</v>
      </c>
      <c r="Q856" t="s">
        <v>74</v>
      </c>
      <c r="R856" t="s">
        <v>74</v>
      </c>
      <c r="S856" t="s">
        <v>74</v>
      </c>
      <c r="T856" t="s">
        <v>74</v>
      </c>
      <c r="U856" t="s">
        <v>74</v>
      </c>
      <c r="V856" t="s">
        <v>74</v>
      </c>
      <c r="W856" t="s">
        <v>8538</v>
      </c>
      <c r="X856" t="s">
        <v>8539</v>
      </c>
      <c r="Y856" t="s">
        <v>8540</v>
      </c>
      <c r="Z856" t="s">
        <v>74</v>
      </c>
      <c r="AA856" t="s">
        <v>8541</v>
      </c>
      <c r="AB856" t="s">
        <v>8542</v>
      </c>
      <c r="AC856" t="s">
        <v>74</v>
      </c>
      <c r="AD856" t="s">
        <v>74</v>
      </c>
      <c r="AE856" t="s">
        <v>74</v>
      </c>
      <c r="AF856" t="s">
        <v>74</v>
      </c>
      <c r="AG856">
        <v>64</v>
      </c>
      <c r="AH856">
        <v>63</v>
      </c>
      <c r="AI856">
        <v>69</v>
      </c>
      <c r="AJ856">
        <v>0</v>
      </c>
      <c r="AK856">
        <v>4</v>
      </c>
      <c r="AL856" t="s">
        <v>86</v>
      </c>
      <c r="AM856" t="s">
        <v>87</v>
      </c>
      <c r="AN856" t="s">
        <v>88</v>
      </c>
      <c r="AO856" t="s">
        <v>1431</v>
      </c>
      <c r="AP856" t="s">
        <v>74</v>
      </c>
      <c r="AQ856" t="s">
        <v>74</v>
      </c>
      <c r="AR856" t="s">
        <v>1432</v>
      </c>
      <c r="AS856" t="s">
        <v>74</v>
      </c>
      <c r="AT856" t="s">
        <v>880</v>
      </c>
      <c r="AU856">
        <v>1990</v>
      </c>
      <c r="AV856">
        <v>95</v>
      </c>
      <c r="AW856" t="s">
        <v>8543</v>
      </c>
      <c r="AX856" t="s">
        <v>74</v>
      </c>
      <c r="AY856" t="s">
        <v>74</v>
      </c>
      <c r="AZ856" t="s">
        <v>74</v>
      </c>
      <c r="BA856" t="s">
        <v>74</v>
      </c>
      <c r="BB856">
        <v>14717</v>
      </c>
      <c r="BC856">
        <v>14741</v>
      </c>
      <c r="BD856" t="s">
        <v>74</v>
      </c>
      <c r="BE856" t="s">
        <v>8544</v>
      </c>
      <c r="BF856" t="str">
        <f>HYPERLINK("http://dx.doi.org/10.1029/JB095iB09p14717","http://dx.doi.org/10.1029/JB095iB09p14717")</f>
        <v>http://dx.doi.org/10.1029/JB095iB09p14717</v>
      </c>
      <c r="BG856" t="s">
        <v>74</v>
      </c>
      <c r="BH856" t="s">
        <v>74</v>
      </c>
      <c r="BI856">
        <v>25</v>
      </c>
      <c r="BJ856" t="s">
        <v>380</v>
      </c>
      <c r="BK856" t="s">
        <v>97</v>
      </c>
      <c r="BL856" t="s">
        <v>381</v>
      </c>
      <c r="BM856" t="s">
        <v>8545</v>
      </c>
      <c r="BN856" t="s">
        <v>74</v>
      </c>
      <c r="BO856" t="s">
        <v>99</v>
      </c>
      <c r="BP856" t="s">
        <v>74</v>
      </c>
      <c r="BQ856" t="s">
        <v>74</v>
      </c>
      <c r="BR856" t="s">
        <v>100</v>
      </c>
      <c r="BS856" t="s">
        <v>8546</v>
      </c>
      <c r="BT856" t="str">
        <f>HYPERLINK("https%3A%2F%2Fwww.webofscience.com%2Fwos%2Fwoscc%2Ffull-record%2FWOS:A1990DX01600044","View Full Record in Web of Science")</f>
        <v>View Full Record in Web of Science</v>
      </c>
    </row>
    <row r="857" spans="1:72" x14ac:dyDescent="0.15">
      <c r="A857" t="s">
        <v>72</v>
      </c>
      <c r="B857" t="s">
        <v>8547</v>
      </c>
      <c r="C857" t="s">
        <v>74</v>
      </c>
      <c r="D857" t="s">
        <v>74</v>
      </c>
      <c r="E857" t="s">
        <v>74</v>
      </c>
      <c r="F857" t="s">
        <v>8547</v>
      </c>
      <c r="G857" t="s">
        <v>74</v>
      </c>
      <c r="H857" t="s">
        <v>74</v>
      </c>
      <c r="I857" t="s">
        <v>8548</v>
      </c>
      <c r="J857" t="s">
        <v>8549</v>
      </c>
      <c r="K857" t="s">
        <v>74</v>
      </c>
      <c r="L857" t="s">
        <v>74</v>
      </c>
      <c r="M857" t="s">
        <v>77</v>
      </c>
      <c r="N857" t="s">
        <v>78</v>
      </c>
      <c r="O857" t="s">
        <v>74</v>
      </c>
      <c r="P857" t="s">
        <v>74</v>
      </c>
      <c r="Q857" t="s">
        <v>74</v>
      </c>
      <c r="R857" t="s">
        <v>74</v>
      </c>
      <c r="S857" t="s">
        <v>74</v>
      </c>
      <c r="T857" t="s">
        <v>74</v>
      </c>
      <c r="U857" t="s">
        <v>74</v>
      </c>
      <c r="V857" t="s">
        <v>74</v>
      </c>
      <c r="W857" t="s">
        <v>8550</v>
      </c>
      <c r="X857" t="s">
        <v>8551</v>
      </c>
      <c r="Y857" t="s">
        <v>74</v>
      </c>
      <c r="Z857" t="s">
        <v>74</v>
      </c>
      <c r="AA857" t="s">
        <v>74</v>
      </c>
      <c r="AB857" t="s">
        <v>74</v>
      </c>
      <c r="AC857" t="s">
        <v>74</v>
      </c>
      <c r="AD857" t="s">
        <v>74</v>
      </c>
      <c r="AE857" t="s">
        <v>74</v>
      </c>
      <c r="AF857" t="s">
        <v>74</v>
      </c>
      <c r="AG857">
        <v>25</v>
      </c>
      <c r="AH857">
        <v>41</v>
      </c>
      <c r="AI857">
        <v>52</v>
      </c>
      <c r="AJ857">
        <v>0</v>
      </c>
      <c r="AK857">
        <v>4</v>
      </c>
      <c r="AL857" t="s">
        <v>715</v>
      </c>
      <c r="AM857" t="s">
        <v>716</v>
      </c>
      <c r="AN857" t="s">
        <v>717</v>
      </c>
      <c r="AO857" t="s">
        <v>8552</v>
      </c>
      <c r="AP857" t="s">
        <v>74</v>
      </c>
      <c r="AQ857" t="s">
        <v>74</v>
      </c>
      <c r="AR857" t="s">
        <v>8549</v>
      </c>
      <c r="AS857" t="s">
        <v>8553</v>
      </c>
      <c r="AT857" t="s">
        <v>917</v>
      </c>
      <c r="AU857">
        <v>1990</v>
      </c>
      <c r="AV857">
        <v>89</v>
      </c>
      <c r="AW857">
        <v>1</v>
      </c>
      <c r="AX857" t="s">
        <v>74</v>
      </c>
      <c r="AY857" t="s">
        <v>74</v>
      </c>
      <c r="AZ857" t="s">
        <v>74</v>
      </c>
      <c r="BA857" t="s">
        <v>74</v>
      </c>
      <c r="BB857">
        <v>43</v>
      </c>
      <c r="BC857">
        <v>53</v>
      </c>
      <c r="BD857" t="s">
        <v>74</v>
      </c>
      <c r="BE857" t="s">
        <v>8554</v>
      </c>
      <c r="BF857" t="str">
        <f>HYPERLINK("http://dx.doi.org/10.1016/0044-8486(90)90232-C","http://dx.doi.org/10.1016/0044-8486(90)90232-C")</f>
        <v>http://dx.doi.org/10.1016/0044-8486(90)90232-C</v>
      </c>
      <c r="BG857" t="s">
        <v>74</v>
      </c>
      <c r="BH857" t="s">
        <v>74</v>
      </c>
      <c r="BI857">
        <v>11</v>
      </c>
      <c r="BJ857" t="s">
        <v>3170</v>
      </c>
      <c r="BK857" t="s">
        <v>97</v>
      </c>
      <c r="BL857" t="s">
        <v>3170</v>
      </c>
      <c r="BM857" t="s">
        <v>8555</v>
      </c>
      <c r="BN857" t="s">
        <v>74</v>
      </c>
      <c r="BO857" t="s">
        <v>74</v>
      </c>
      <c r="BP857" t="s">
        <v>74</v>
      </c>
      <c r="BQ857" t="s">
        <v>74</v>
      </c>
      <c r="BR857" t="s">
        <v>100</v>
      </c>
      <c r="BS857" t="s">
        <v>8556</v>
      </c>
      <c r="BT857" t="str">
        <f>HYPERLINK("https%3A%2F%2Fwww.webofscience.com%2Fwos%2Fwoscc%2Ffull-record%2FWOS:A1990DW27600005","View Full Record in Web of Science")</f>
        <v>View Full Record in Web of Science</v>
      </c>
    </row>
    <row r="858" spans="1:72" x14ac:dyDescent="0.15">
      <c r="A858" t="s">
        <v>72</v>
      </c>
      <c r="B858" t="s">
        <v>8557</v>
      </c>
      <c r="C858" t="s">
        <v>74</v>
      </c>
      <c r="D858" t="s">
        <v>74</v>
      </c>
      <c r="E858" t="s">
        <v>74</v>
      </c>
      <c r="F858" t="s">
        <v>8557</v>
      </c>
      <c r="G858" t="s">
        <v>74</v>
      </c>
      <c r="H858" t="s">
        <v>74</v>
      </c>
      <c r="I858" t="s">
        <v>8558</v>
      </c>
      <c r="J858" t="s">
        <v>176</v>
      </c>
      <c r="K858" t="s">
        <v>74</v>
      </c>
      <c r="L858" t="s">
        <v>74</v>
      </c>
      <c r="M858" t="s">
        <v>77</v>
      </c>
      <c r="N858" t="s">
        <v>1491</v>
      </c>
      <c r="O858" t="s">
        <v>74</v>
      </c>
      <c r="P858" t="s">
        <v>74</v>
      </c>
      <c r="Q858" t="s">
        <v>74</v>
      </c>
      <c r="R858" t="s">
        <v>74</v>
      </c>
      <c r="S858" t="s">
        <v>74</v>
      </c>
      <c r="T858" t="s">
        <v>74</v>
      </c>
      <c r="U858" t="s">
        <v>74</v>
      </c>
      <c r="V858" t="s">
        <v>74</v>
      </c>
      <c r="W858" t="s">
        <v>74</v>
      </c>
      <c r="X858" t="s">
        <v>74</v>
      </c>
      <c r="Y858" t="s">
        <v>8559</v>
      </c>
      <c r="Z858" t="s">
        <v>74</v>
      </c>
      <c r="AA858" t="s">
        <v>74</v>
      </c>
      <c r="AB858" t="s">
        <v>74</v>
      </c>
      <c r="AC858" t="s">
        <v>74</v>
      </c>
      <c r="AD858" t="s">
        <v>74</v>
      </c>
      <c r="AE858" t="s">
        <v>74</v>
      </c>
      <c r="AF858" t="s">
        <v>74</v>
      </c>
      <c r="AG858">
        <v>1</v>
      </c>
      <c r="AH858">
        <v>0</v>
      </c>
      <c r="AI858">
        <v>0</v>
      </c>
      <c r="AJ858">
        <v>0</v>
      </c>
      <c r="AK858">
        <v>0</v>
      </c>
      <c r="AL858" t="s">
        <v>178</v>
      </c>
      <c r="AM858" t="s">
        <v>179</v>
      </c>
      <c r="AN858" t="s">
        <v>180</v>
      </c>
      <c r="AO858" t="s">
        <v>181</v>
      </c>
      <c r="AP858" t="s">
        <v>74</v>
      </c>
      <c r="AQ858" t="s">
        <v>74</v>
      </c>
      <c r="AR858" t="s">
        <v>182</v>
      </c>
      <c r="AS858" t="s">
        <v>183</v>
      </c>
      <c r="AT858" t="s">
        <v>8560</v>
      </c>
      <c r="AU858">
        <v>1990</v>
      </c>
      <c r="AV858">
        <v>127</v>
      </c>
      <c r="AW858">
        <v>1728</v>
      </c>
      <c r="AX858" t="s">
        <v>74</v>
      </c>
      <c r="AY858" t="s">
        <v>74</v>
      </c>
      <c r="AZ858" t="s">
        <v>74</v>
      </c>
      <c r="BA858" t="s">
        <v>74</v>
      </c>
      <c r="BB858">
        <v>70</v>
      </c>
      <c r="BC858">
        <v>70</v>
      </c>
      <c r="BD858" t="s">
        <v>74</v>
      </c>
      <c r="BE858" t="s">
        <v>74</v>
      </c>
      <c r="BF858" t="s">
        <v>74</v>
      </c>
      <c r="BG858" t="s">
        <v>74</v>
      </c>
      <c r="BH858" t="s">
        <v>74</v>
      </c>
      <c r="BI858">
        <v>1</v>
      </c>
      <c r="BJ858" t="s">
        <v>117</v>
      </c>
      <c r="BK858" t="s">
        <v>97</v>
      </c>
      <c r="BL858" t="s">
        <v>118</v>
      </c>
      <c r="BM858" t="s">
        <v>8561</v>
      </c>
      <c r="BN858" t="s">
        <v>74</v>
      </c>
      <c r="BO858" t="s">
        <v>74</v>
      </c>
      <c r="BP858" t="s">
        <v>74</v>
      </c>
      <c r="BQ858" t="s">
        <v>74</v>
      </c>
      <c r="BR858" t="s">
        <v>100</v>
      </c>
      <c r="BS858" t="s">
        <v>8562</v>
      </c>
      <c r="BT858" t="str">
        <f>HYPERLINK("https%3A%2F%2Fwww.webofscience.com%2Fwos%2Fwoscc%2Ffull-record%2FWOS:A1990DT03800051","View Full Record in Web of Science")</f>
        <v>View Full Record in Web of Science</v>
      </c>
    </row>
    <row r="859" spans="1:72" x14ac:dyDescent="0.15">
      <c r="A859" t="s">
        <v>72</v>
      </c>
      <c r="B859" t="s">
        <v>8563</v>
      </c>
      <c r="C859" t="s">
        <v>74</v>
      </c>
      <c r="D859" t="s">
        <v>74</v>
      </c>
      <c r="E859" t="s">
        <v>74</v>
      </c>
      <c r="F859" t="s">
        <v>8563</v>
      </c>
      <c r="G859" t="s">
        <v>74</v>
      </c>
      <c r="H859" t="s">
        <v>74</v>
      </c>
      <c r="I859" t="s">
        <v>8564</v>
      </c>
      <c r="J859" t="s">
        <v>104</v>
      </c>
      <c r="K859" t="s">
        <v>74</v>
      </c>
      <c r="L859" t="s">
        <v>74</v>
      </c>
      <c r="M859" t="s">
        <v>77</v>
      </c>
      <c r="N859" t="s">
        <v>177</v>
      </c>
      <c r="O859" t="s">
        <v>74</v>
      </c>
      <c r="P859" t="s">
        <v>74</v>
      </c>
      <c r="Q859" t="s">
        <v>74</v>
      </c>
      <c r="R859" t="s">
        <v>74</v>
      </c>
      <c r="S859" t="s">
        <v>74</v>
      </c>
      <c r="T859" t="s">
        <v>74</v>
      </c>
      <c r="U859" t="s">
        <v>74</v>
      </c>
      <c r="V859" t="s">
        <v>74</v>
      </c>
      <c r="W859" t="s">
        <v>74</v>
      </c>
      <c r="X859" t="s">
        <v>74</v>
      </c>
      <c r="Y859" t="s">
        <v>74</v>
      </c>
      <c r="Z859" t="s">
        <v>74</v>
      </c>
      <c r="AA859" t="s">
        <v>74</v>
      </c>
      <c r="AB859" t="s">
        <v>74</v>
      </c>
      <c r="AC859" t="s">
        <v>74</v>
      </c>
      <c r="AD859" t="s">
        <v>74</v>
      </c>
      <c r="AE859" t="s">
        <v>74</v>
      </c>
      <c r="AF859" t="s">
        <v>74</v>
      </c>
      <c r="AG859">
        <v>0</v>
      </c>
      <c r="AH859">
        <v>0</v>
      </c>
      <c r="AI859">
        <v>0</v>
      </c>
      <c r="AJ859">
        <v>0</v>
      </c>
      <c r="AK859">
        <v>0</v>
      </c>
      <c r="AL859" t="s">
        <v>110</v>
      </c>
      <c r="AM859" t="s">
        <v>111</v>
      </c>
      <c r="AN859" t="s">
        <v>112</v>
      </c>
      <c r="AO859" t="s">
        <v>113</v>
      </c>
      <c r="AP859" t="s">
        <v>74</v>
      </c>
      <c r="AQ859" t="s">
        <v>74</v>
      </c>
      <c r="AR859" t="s">
        <v>104</v>
      </c>
      <c r="AS859" t="s">
        <v>114</v>
      </c>
      <c r="AT859" t="s">
        <v>8565</v>
      </c>
      <c r="AU859">
        <v>1990</v>
      </c>
      <c r="AV859">
        <v>346</v>
      </c>
      <c r="AW859">
        <v>6283</v>
      </c>
      <c r="AX859" t="s">
        <v>74</v>
      </c>
      <c r="AY859" t="s">
        <v>74</v>
      </c>
      <c r="AZ859" t="s">
        <v>74</v>
      </c>
      <c r="BA859" t="s">
        <v>74</v>
      </c>
      <c r="BB859">
        <v>401</v>
      </c>
      <c r="BC859">
        <v>401</v>
      </c>
      <c r="BD859" t="s">
        <v>74</v>
      </c>
      <c r="BE859" t="s">
        <v>8566</v>
      </c>
      <c r="BF859" t="str">
        <f>HYPERLINK("http://dx.doi.org/10.1038/346401b0","http://dx.doi.org/10.1038/346401b0")</f>
        <v>http://dx.doi.org/10.1038/346401b0</v>
      </c>
      <c r="BG859" t="s">
        <v>74</v>
      </c>
      <c r="BH859" t="s">
        <v>74</v>
      </c>
      <c r="BI859">
        <v>1</v>
      </c>
      <c r="BJ859" t="s">
        <v>117</v>
      </c>
      <c r="BK859" t="s">
        <v>97</v>
      </c>
      <c r="BL859" t="s">
        <v>118</v>
      </c>
      <c r="BM859" t="s">
        <v>8567</v>
      </c>
      <c r="BN859" t="s">
        <v>74</v>
      </c>
      <c r="BO859" t="s">
        <v>147</v>
      </c>
      <c r="BP859" t="s">
        <v>74</v>
      </c>
      <c r="BQ859" t="s">
        <v>74</v>
      </c>
      <c r="BR859" t="s">
        <v>100</v>
      </c>
      <c r="BS859" t="s">
        <v>8568</v>
      </c>
      <c r="BT859" t="str">
        <f>HYPERLINK("https%3A%2F%2Fwww.webofscience.com%2Fwos%2Fwoscc%2Ffull-record%2FWOS:A1990DR71300009","View Full Record in Web of Science")</f>
        <v>View Full Record in Web of Science</v>
      </c>
    </row>
    <row r="860" spans="1:72" x14ac:dyDescent="0.15">
      <c r="A860" t="s">
        <v>72</v>
      </c>
      <c r="B860" t="s">
        <v>8569</v>
      </c>
      <c r="C860" t="s">
        <v>74</v>
      </c>
      <c r="D860" t="s">
        <v>74</v>
      </c>
      <c r="E860" t="s">
        <v>74</v>
      </c>
      <c r="F860" t="s">
        <v>8569</v>
      </c>
      <c r="G860" t="s">
        <v>74</v>
      </c>
      <c r="H860" t="s">
        <v>74</v>
      </c>
      <c r="I860" t="s">
        <v>8570</v>
      </c>
      <c r="J860" t="s">
        <v>104</v>
      </c>
      <c r="K860" t="s">
        <v>74</v>
      </c>
      <c r="L860" t="s">
        <v>74</v>
      </c>
      <c r="M860" t="s">
        <v>77</v>
      </c>
      <c r="N860" t="s">
        <v>78</v>
      </c>
      <c r="O860" t="s">
        <v>74</v>
      </c>
      <c r="P860" t="s">
        <v>74</v>
      </c>
      <c r="Q860" t="s">
        <v>74</v>
      </c>
      <c r="R860" t="s">
        <v>74</v>
      </c>
      <c r="S860" t="s">
        <v>74</v>
      </c>
      <c r="T860" t="s">
        <v>74</v>
      </c>
      <c r="U860" t="s">
        <v>74</v>
      </c>
      <c r="V860" t="s">
        <v>74</v>
      </c>
      <c r="W860" t="s">
        <v>8571</v>
      </c>
      <c r="X860" t="s">
        <v>8572</v>
      </c>
      <c r="Y860" t="s">
        <v>8573</v>
      </c>
      <c r="Z860" t="s">
        <v>74</v>
      </c>
      <c r="AA860" t="s">
        <v>74</v>
      </c>
      <c r="AB860" t="s">
        <v>74</v>
      </c>
      <c r="AC860" t="s">
        <v>74</v>
      </c>
      <c r="AD860" t="s">
        <v>74</v>
      </c>
      <c r="AE860" t="s">
        <v>74</v>
      </c>
      <c r="AF860" t="s">
        <v>74</v>
      </c>
      <c r="AG860">
        <v>27</v>
      </c>
      <c r="AH860">
        <v>53</v>
      </c>
      <c r="AI860">
        <v>57</v>
      </c>
      <c r="AJ860">
        <v>0</v>
      </c>
      <c r="AK860">
        <v>17</v>
      </c>
      <c r="AL860" t="s">
        <v>2584</v>
      </c>
      <c r="AM860" t="s">
        <v>111</v>
      </c>
      <c r="AN860" t="s">
        <v>2585</v>
      </c>
      <c r="AO860" t="s">
        <v>113</v>
      </c>
      <c r="AP860" t="s">
        <v>1911</v>
      </c>
      <c r="AQ860" t="s">
        <v>74</v>
      </c>
      <c r="AR860" t="s">
        <v>104</v>
      </c>
      <c r="AS860" t="s">
        <v>114</v>
      </c>
      <c r="AT860" t="s">
        <v>8565</v>
      </c>
      <c r="AU860">
        <v>1990</v>
      </c>
      <c r="AV860">
        <v>346</v>
      </c>
      <c r="AW860">
        <v>6283</v>
      </c>
      <c r="AX860" t="s">
        <v>74</v>
      </c>
      <c r="AY860" t="s">
        <v>74</v>
      </c>
      <c r="AZ860" t="s">
        <v>74</v>
      </c>
      <c r="BA860" t="s">
        <v>74</v>
      </c>
      <c r="BB860">
        <v>462</v>
      </c>
      <c r="BC860">
        <v>464</v>
      </c>
      <c r="BD860" t="s">
        <v>74</v>
      </c>
      <c r="BE860" t="s">
        <v>8574</v>
      </c>
      <c r="BF860" t="str">
        <f>HYPERLINK("http://dx.doi.org/10.1038/346462a0","http://dx.doi.org/10.1038/346462a0")</f>
        <v>http://dx.doi.org/10.1038/346462a0</v>
      </c>
      <c r="BG860" t="s">
        <v>74</v>
      </c>
      <c r="BH860" t="s">
        <v>74</v>
      </c>
      <c r="BI860">
        <v>3</v>
      </c>
      <c r="BJ860" t="s">
        <v>117</v>
      </c>
      <c r="BK860" t="s">
        <v>97</v>
      </c>
      <c r="BL860" t="s">
        <v>118</v>
      </c>
      <c r="BM860" t="s">
        <v>8567</v>
      </c>
      <c r="BN860" t="s">
        <v>74</v>
      </c>
      <c r="BO860" t="s">
        <v>74</v>
      </c>
      <c r="BP860" t="s">
        <v>74</v>
      </c>
      <c r="BQ860" t="s">
        <v>74</v>
      </c>
      <c r="BR860" t="s">
        <v>100</v>
      </c>
      <c r="BS860" t="s">
        <v>8575</v>
      </c>
      <c r="BT860" t="str">
        <f>HYPERLINK("https%3A%2F%2Fwww.webofscience.com%2Fwos%2Fwoscc%2Ffull-record%2FWOS:A1990DR71300055","View Full Record in Web of Science")</f>
        <v>View Full Record in Web of Science</v>
      </c>
    </row>
    <row r="861" spans="1:72" x14ac:dyDescent="0.15">
      <c r="A861" t="s">
        <v>72</v>
      </c>
      <c r="B861" t="s">
        <v>8576</v>
      </c>
      <c r="C861" t="s">
        <v>74</v>
      </c>
      <c r="D861" t="s">
        <v>74</v>
      </c>
      <c r="E861" t="s">
        <v>74</v>
      </c>
      <c r="F861" t="s">
        <v>8576</v>
      </c>
      <c r="G861" t="s">
        <v>74</v>
      </c>
      <c r="H861" t="s">
        <v>74</v>
      </c>
      <c r="I861" t="s">
        <v>8577</v>
      </c>
      <c r="J861" t="s">
        <v>1048</v>
      </c>
      <c r="K861" t="s">
        <v>74</v>
      </c>
      <c r="L861" t="s">
        <v>74</v>
      </c>
      <c r="M861" t="s">
        <v>77</v>
      </c>
      <c r="N861" t="s">
        <v>78</v>
      </c>
      <c r="O861" t="s">
        <v>74</v>
      </c>
      <c r="P861" t="s">
        <v>74</v>
      </c>
      <c r="Q861" t="s">
        <v>74</v>
      </c>
      <c r="R861" t="s">
        <v>74</v>
      </c>
      <c r="S861" t="s">
        <v>74</v>
      </c>
      <c r="T861" t="s">
        <v>74</v>
      </c>
      <c r="U861" t="s">
        <v>74</v>
      </c>
      <c r="V861" t="s">
        <v>74</v>
      </c>
      <c r="W861" t="s">
        <v>74</v>
      </c>
      <c r="X861" t="s">
        <v>74</v>
      </c>
      <c r="Y861" t="s">
        <v>8578</v>
      </c>
      <c r="Z861" t="s">
        <v>74</v>
      </c>
      <c r="AA861" t="s">
        <v>74</v>
      </c>
      <c r="AB861" t="s">
        <v>74</v>
      </c>
      <c r="AC861" t="s">
        <v>74</v>
      </c>
      <c r="AD861" t="s">
        <v>74</v>
      </c>
      <c r="AE861" t="s">
        <v>74</v>
      </c>
      <c r="AF861" t="s">
        <v>74</v>
      </c>
      <c r="AG861">
        <v>42</v>
      </c>
      <c r="AH861">
        <v>27</v>
      </c>
      <c r="AI861">
        <v>27</v>
      </c>
      <c r="AJ861">
        <v>0</v>
      </c>
      <c r="AK861">
        <v>5</v>
      </c>
      <c r="AL861" t="s">
        <v>461</v>
      </c>
      <c r="AM861" t="s">
        <v>249</v>
      </c>
      <c r="AN861" t="s">
        <v>462</v>
      </c>
      <c r="AO861" t="s">
        <v>1056</v>
      </c>
      <c r="AP861" t="s">
        <v>74</v>
      </c>
      <c r="AQ861" t="s">
        <v>74</v>
      </c>
      <c r="AR861" t="s">
        <v>1057</v>
      </c>
      <c r="AS861" t="s">
        <v>74</v>
      </c>
      <c r="AT861" t="s">
        <v>955</v>
      </c>
      <c r="AU861">
        <v>1990</v>
      </c>
      <c r="AV861">
        <v>37</v>
      </c>
      <c r="AW861">
        <v>8</v>
      </c>
      <c r="AX861" t="s">
        <v>74</v>
      </c>
      <c r="AY861" t="s">
        <v>74</v>
      </c>
      <c r="AZ861" t="s">
        <v>74</v>
      </c>
      <c r="BA861" t="s">
        <v>74</v>
      </c>
      <c r="BB861">
        <v>1213</v>
      </c>
      <c r="BC861">
        <v>1227</v>
      </c>
      <c r="BD861" t="s">
        <v>74</v>
      </c>
      <c r="BE861" t="s">
        <v>8579</v>
      </c>
      <c r="BF861" t="str">
        <f>HYPERLINK("http://dx.doi.org/10.1016/0198-0149(90)90039-X","http://dx.doi.org/10.1016/0198-0149(90)90039-X")</f>
        <v>http://dx.doi.org/10.1016/0198-0149(90)90039-X</v>
      </c>
      <c r="BG861" t="s">
        <v>74</v>
      </c>
      <c r="BH861" t="s">
        <v>74</v>
      </c>
      <c r="BI861">
        <v>15</v>
      </c>
      <c r="BJ861" t="s">
        <v>136</v>
      </c>
      <c r="BK861" t="s">
        <v>97</v>
      </c>
      <c r="BL861" t="s">
        <v>136</v>
      </c>
      <c r="BM861" t="s">
        <v>8580</v>
      </c>
      <c r="BN861" t="s">
        <v>74</v>
      </c>
      <c r="BO861" t="s">
        <v>74</v>
      </c>
      <c r="BP861" t="s">
        <v>74</v>
      </c>
      <c r="BQ861" t="s">
        <v>74</v>
      </c>
      <c r="BR861" t="s">
        <v>100</v>
      </c>
      <c r="BS861" t="s">
        <v>8581</v>
      </c>
      <c r="BT861" t="str">
        <f>HYPERLINK("https%3A%2F%2Fwww.webofscience.com%2Fwos%2Fwoscc%2Ffull-record%2FWOS:A1990EC27500002","View Full Record in Web of Science")</f>
        <v>View Full Record in Web of Science</v>
      </c>
    </row>
    <row r="862" spans="1:72" x14ac:dyDescent="0.15">
      <c r="A862" t="s">
        <v>72</v>
      </c>
      <c r="B862" t="s">
        <v>8582</v>
      </c>
      <c r="C862" t="s">
        <v>74</v>
      </c>
      <c r="D862" t="s">
        <v>74</v>
      </c>
      <c r="E862" t="s">
        <v>74</v>
      </c>
      <c r="F862" t="s">
        <v>8582</v>
      </c>
      <c r="G862" t="s">
        <v>74</v>
      </c>
      <c r="H862" t="s">
        <v>74</v>
      </c>
      <c r="I862" t="s">
        <v>8583</v>
      </c>
      <c r="J862" t="s">
        <v>1048</v>
      </c>
      <c r="K862" t="s">
        <v>74</v>
      </c>
      <c r="L862" t="s">
        <v>74</v>
      </c>
      <c r="M862" t="s">
        <v>77</v>
      </c>
      <c r="N862" t="s">
        <v>78</v>
      </c>
      <c r="O862" t="s">
        <v>74</v>
      </c>
      <c r="P862" t="s">
        <v>74</v>
      </c>
      <c r="Q862" t="s">
        <v>74</v>
      </c>
      <c r="R862" t="s">
        <v>74</v>
      </c>
      <c r="S862" t="s">
        <v>74</v>
      </c>
      <c r="T862" t="s">
        <v>74</v>
      </c>
      <c r="U862" t="s">
        <v>74</v>
      </c>
      <c r="V862" t="s">
        <v>74</v>
      </c>
      <c r="W862" t="s">
        <v>74</v>
      </c>
      <c r="X862" t="s">
        <v>74</v>
      </c>
      <c r="Y862" t="s">
        <v>8584</v>
      </c>
      <c r="Z862" t="s">
        <v>74</v>
      </c>
      <c r="AA862" t="s">
        <v>74</v>
      </c>
      <c r="AB862" t="s">
        <v>74</v>
      </c>
      <c r="AC862" t="s">
        <v>74</v>
      </c>
      <c r="AD862" t="s">
        <v>74</v>
      </c>
      <c r="AE862" t="s">
        <v>74</v>
      </c>
      <c r="AF862" t="s">
        <v>74</v>
      </c>
      <c r="AG862">
        <v>65</v>
      </c>
      <c r="AH862">
        <v>77</v>
      </c>
      <c r="AI862">
        <v>84</v>
      </c>
      <c r="AJ862">
        <v>0</v>
      </c>
      <c r="AK862">
        <v>3</v>
      </c>
      <c r="AL862" t="s">
        <v>461</v>
      </c>
      <c r="AM862" t="s">
        <v>249</v>
      </c>
      <c r="AN862" t="s">
        <v>462</v>
      </c>
      <c r="AO862" t="s">
        <v>1056</v>
      </c>
      <c r="AP862" t="s">
        <v>74</v>
      </c>
      <c r="AQ862" t="s">
        <v>74</v>
      </c>
      <c r="AR862" t="s">
        <v>1057</v>
      </c>
      <c r="AS862" t="s">
        <v>74</v>
      </c>
      <c r="AT862" t="s">
        <v>955</v>
      </c>
      <c r="AU862">
        <v>1990</v>
      </c>
      <c r="AV862">
        <v>37</v>
      </c>
      <c r="AW862">
        <v>8</v>
      </c>
      <c r="AX862" t="s">
        <v>74</v>
      </c>
      <c r="AY862" t="s">
        <v>74</v>
      </c>
      <c r="AZ862" t="s">
        <v>74</v>
      </c>
      <c r="BA862" t="s">
        <v>74</v>
      </c>
      <c r="BB862">
        <v>1311</v>
      </c>
      <c r="BC862">
        <v>1330</v>
      </c>
      <c r="BD862" t="s">
        <v>74</v>
      </c>
      <c r="BE862" t="s">
        <v>8585</v>
      </c>
      <c r="BF862" t="str">
        <f>HYPERLINK("http://dx.doi.org/10.1016/0198-0149(90)90045-W","http://dx.doi.org/10.1016/0198-0149(90)90045-W")</f>
        <v>http://dx.doi.org/10.1016/0198-0149(90)90045-W</v>
      </c>
      <c r="BG862" t="s">
        <v>74</v>
      </c>
      <c r="BH862" t="s">
        <v>74</v>
      </c>
      <c r="BI862">
        <v>20</v>
      </c>
      <c r="BJ862" t="s">
        <v>136</v>
      </c>
      <c r="BK862" t="s">
        <v>97</v>
      </c>
      <c r="BL862" t="s">
        <v>136</v>
      </c>
      <c r="BM862" t="s">
        <v>8580</v>
      </c>
      <c r="BN862" t="s">
        <v>74</v>
      </c>
      <c r="BO862" t="s">
        <v>74</v>
      </c>
      <c r="BP862" t="s">
        <v>74</v>
      </c>
      <c r="BQ862" t="s">
        <v>74</v>
      </c>
      <c r="BR862" t="s">
        <v>100</v>
      </c>
      <c r="BS862" t="s">
        <v>8586</v>
      </c>
      <c r="BT862" t="str">
        <f>HYPERLINK("https%3A%2F%2Fwww.webofscience.com%2Fwos%2Fwoscc%2Ffull-record%2FWOS:A1990EC27500008","View Full Record in Web of Science")</f>
        <v>View Full Record in Web of Science</v>
      </c>
    </row>
    <row r="863" spans="1:72" x14ac:dyDescent="0.15">
      <c r="A863" t="s">
        <v>72</v>
      </c>
      <c r="B863" t="s">
        <v>8471</v>
      </c>
      <c r="C863" t="s">
        <v>74</v>
      </c>
      <c r="D863" t="s">
        <v>74</v>
      </c>
      <c r="E863" t="s">
        <v>74</v>
      </c>
      <c r="F863" t="s">
        <v>8471</v>
      </c>
      <c r="G863" t="s">
        <v>74</v>
      </c>
      <c r="H863" t="s">
        <v>74</v>
      </c>
      <c r="I863" t="s">
        <v>8587</v>
      </c>
      <c r="J863" t="s">
        <v>7989</v>
      </c>
      <c r="K863" t="s">
        <v>74</v>
      </c>
      <c r="L863" t="s">
        <v>74</v>
      </c>
      <c r="M863" t="s">
        <v>77</v>
      </c>
      <c r="N863" t="s">
        <v>78</v>
      </c>
      <c r="O863" t="s">
        <v>74</v>
      </c>
      <c r="P863" t="s">
        <v>74</v>
      </c>
      <c r="Q863" t="s">
        <v>74</v>
      </c>
      <c r="R863" t="s">
        <v>74</v>
      </c>
      <c r="S863" t="s">
        <v>74</v>
      </c>
      <c r="T863" t="s">
        <v>74</v>
      </c>
      <c r="U863" t="s">
        <v>74</v>
      </c>
      <c r="V863" t="s">
        <v>74</v>
      </c>
      <c r="W863" t="s">
        <v>74</v>
      </c>
      <c r="X863" t="s">
        <v>74</v>
      </c>
      <c r="Y863" t="s">
        <v>8588</v>
      </c>
      <c r="Z863" t="s">
        <v>74</v>
      </c>
      <c r="AA863" t="s">
        <v>74</v>
      </c>
      <c r="AB863" t="s">
        <v>287</v>
      </c>
      <c r="AC863" t="s">
        <v>74</v>
      </c>
      <c r="AD863" t="s">
        <v>74</v>
      </c>
      <c r="AE863" t="s">
        <v>74</v>
      </c>
      <c r="AF863" t="s">
        <v>74</v>
      </c>
      <c r="AG863">
        <v>15</v>
      </c>
      <c r="AH863">
        <v>6</v>
      </c>
      <c r="AI863">
        <v>6</v>
      </c>
      <c r="AJ863">
        <v>0</v>
      </c>
      <c r="AK863">
        <v>3</v>
      </c>
      <c r="AL863" t="s">
        <v>248</v>
      </c>
      <c r="AM863" t="s">
        <v>249</v>
      </c>
      <c r="AN863" t="s">
        <v>250</v>
      </c>
      <c r="AO863" t="s">
        <v>7991</v>
      </c>
      <c r="AP863" t="s">
        <v>74</v>
      </c>
      <c r="AQ863" t="s">
        <v>74</v>
      </c>
      <c r="AR863" t="s">
        <v>7992</v>
      </c>
      <c r="AS863" t="s">
        <v>7993</v>
      </c>
      <c r="AT863" t="s">
        <v>955</v>
      </c>
      <c r="AU863">
        <v>1990</v>
      </c>
      <c r="AV863">
        <v>24</v>
      </c>
      <c r="AW863">
        <v>1</v>
      </c>
      <c r="AX863" t="s">
        <v>74</v>
      </c>
      <c r="AY863" t="s">
        <v>74</v>
      </c>
      <c r="AZ863" t="s">
        <v>74</v>
      </c>
      <c r="BA863" t="s">
        <v>74</v>
      </c>
      <c r="BB863">
        <v>193</v>
      </c>
      <c r="BC863">
        <v>200</v>
      </c>
      <c r="BD863" t="s">
        <v>74</v>
      </c>
      <c r="BE863" t="s">
        <v>8589</v>
      </c>
      <c r="BF863" t="str">
        <f>HYPERLINK("http://dx.doi.org/10.1111/j.1365-2427.1990.tb00318.x","http://dx.doi.org/10.1111/j.1365-2427.1990.tb00318.x")</f>
        <v>http://dx.doi.org/10.1111/j.1365-2427.1990.tb00318.x</v>
      </c>
      <c r="BG863" t="s">
        <v>74</v>
      </c>
      <c r="BH863" t="s">
        <v>74</v>
      </c>
      <c r="BI863">
        <v>8</v>
      </c>
      <c r="BJ863" t="s">
        <v>6191</v>
      </c>
      <c r="BK863" t="s">
        <v>97</v>
      </c>
      <c r="BL863" t="s">
        <v>742</v>
      </c>
      <c r="BM863" t="s">
        <v>8590</v>
      </c>
      <c r="BN863" t="s">
        <v>74</v>
      </c>
      <c r="BO863" t="s">
        <v>74</v>
      </c>
      <c r="BP863" t="s">
        <v>74</v>
      </c>
      <c r="BQ863" t="s">
        <v>74</v>
      </c>
      <c r="BR863" t="s">
        <v>100</v>
      </c>
      <c r="BS863" t="s">
        <v>8591</v>
      </c>
      <c r="BT863" t="str">
        <f>HYPERLINK("https%3A%2F%2Fwww.webofscience.com%2Fwos%2Fwoscc%2Ffull-record%2FWOS:A1990DU67500016","View Full Record in Web of Science")</f>
        <v>View Full Record in Web of Science</v>
      </c>
    </row>
    <row r="864" spans="1:72" x14ac:dyDescent="0.15">
      <c r="A864" t="s">
        <v>72</v>
      </c>
      <c r="B864" t="s">
        <v>8592</v>
      </c>
      <c r="C864" t="s">
        <v>74</v>
      </c>
      <c r="D864" t="s">
        <v>74</v>
      </c>
      <c r="E864" t="s">
        <v>74</v>
      </c>
      <c r="F864" t="s">
        <v>8592</v>
      </c>
      <c r="G864" t="s">
        <v>74</v>
      </c>
      <c r="H864" t="s">
        <v>74</v>
      </c>
      <c r="I864" t="s">
        <v>8593</v>
      </c>
      <c r="J864" t="s">
        <v>486</v>
      </c>
      <c r="K864" t="s">
        <v>74</v>
      </c>
      <c r="L864" t="s">
        <v>74</v>
      </c>
      <c r="M864" t="s">
        <v>77</v>
      </c>
      <c r="N864" t="s">
        <v>78</v>
      </c>
      <c r="O864" t="s">
        <v>74</v>
      </c>
      <c r="P864" t="s">
        <v>74</v>
      </c>
      <c r="Q864" t="s">
        <v>74</v>
      </c>
      <c r="R864" t="s">
        <v>74</v>
      </c>
      <c r="S864" t="s">
        <v>74</v>
      </c>
      <c r="T864" t="s">
        <v>74</v>
      </c>
      <c r="U864" t="s">
        <v>74</v>
      </c>
      <c r="V864" t="s">
        <v>74</v>
      </c>
      <c r="W864" t="s">
        <v>74</v>
      </c>
      <c r="X864" t="s">
        <v>74</v>
      </c>
      <c r="Y864" t="s">
        <v>8594</v>
      </c>
      <c r="Z864" t="s">
        <v>74</v>
      </c>
      <c r="AA864" t="s">
        <v>74</v>
      </c>
      <c r="AB864" t="s">
        <v>74</v>
      </c>
      <c r="AC864" t="s">
        <v>74</v>
      </c>
      <c r="AD864" t="s">
        <v>74</v>
      </c>
      <c r="AE864" t="s">
        <v>74</v>
      </c>
      <c r="AF864" t="s">
        <v>74</v>
      </c>
      <c r="AG864">
        <v>31</v>
      </c>
      <c r="AH864">
        <v>6</v>
      </c>
      <c r="AI864">
        <v>6</v>
      </c>
      <c r="AJ864">
        <v>0</v>
      </c>
      <c r="AK864">
        <v>1</v>
      </c>
      <c r="AL864" t="s">
        <v>86</v>
      </c>
      <c r="AM864" t="s">
        <v>87</v>
      </c>
      <c r="AN864" t="s">
        <v>493</v>
      </c>
      <c r="AO864" t="s">
        <v>494</v>
      </c>
      <c r="AP864" t="s">
        <v>74</v>
      </c>
      <c r="AQ864" t="s">
        <v>74</v>
      </c>
      <c r="AR864" t="s">
        <v>495</v>
      </c>
      <c r="AS864" t="s">
        <v>496</v>
      </c>
      <c r="AT864" t="s">
        <v>955</v>
      </c>
      <c r="AU864">
        <v>1990</v>
      </c>
      <c r="AV864">
        <v>17</v>
      </c>
      <c r="AW864">
        <v>9</v>
      </c>
      <c r="AX864" t="s">
        <v>74</v>
      </c>
      <c r="AY864" t="s">
        <v>74</v>
      </c>
      <c r="AZ864" t="s">
        <v>74</v>
      </c>
      <c r="BA864" t="s">
        <v>74</v>
      </c>
      <c r="BB864">
        <v>1251</v>
      </c>
      <c r="BC864">
        <v>1254</v>
      </c>
      <c r="BD864" t="s">
        <v>74</v>
      </c>
      <c r="BE864" t="s">
        <v>8595</v>
      </c>
      <c r="BF864" t="str">
        <f>HYPERLINK("http://dx.doi.org/10.1029/GL017i009p01251","http://dx.doi.org/10.1029/GL017i009p01251")</f>
        <v>http://dx.doi.org/10.1029/GL017i009p01251</v>
      </c>
      <c r="BG864" t="s">
        <v>74</v>
      </c>
      <c r="BH864" t="s">
        <v>74</v>
      </c>
      <c r="BI864">
        <v>4</v>
      </c>
      <c r="BJ864" t="s">
        <v>380</v>
      </c>
      <c r="BK864" t="s">
        <v>97</v>
      </c>
      <c r="BL864" t="s">
        <v>381</v>
      </c>
      <c r="BM864" t="s">
        <v>8596</v>
      </c>
      <c r="BN864" t="s">
        <v>74</v>
      </c>
      <c r="BO864" t="s">
        <v>74</v>
      </c>
      <c r="BP864" t="s">
        <v>74</v>
      </c>
      <c r="BQ864" t="s">
        <v>74</v>
      </c>
      <c r="BR864" t="s">
        <v>100</v>
      </c>
      <c r="BS864" t="s">
        <v>8597</v>
      </c>
      <c r="BT864" t="str">
        <f>HYPERLINK("https%3A%2F%2Fwww.webofscience.com%2Fwos%2Fwoscc%2Ffull-record%2FWOS:A1990DU47200004","View Full Record in Web of Science")</f>
        <v>View Full Record in Web of Science</v>
      </c>
    </row>
    <row r="865" spans="1:72" x14ac:dyDescent="0.15">
      <c r="A865" t="s">
        <v>72</v>
      </c>
      <c r="B865" t="s">
        <v>8598</v>
      </c>
      <c r="C865" t="s">
        <v>74</v>
      </c>
      <c r="D865" t="s">
        <v>74</v>
      </c>
      <c r="E865" t="s">
        <v>74</v>
      </c>
      <c r="F865" t="s">
        <v>8598</v>
      </c>
      <c r="G865" t="s">
        <v>74</v>
      </c>
      <c r="H865" t="s">
        <v>74</v>
      </c>
      <c r="I865" t="s">
        <v>8599</v>
      </c>
      <c r="J865" t="s">
        <v>486</v>
      </c>
      <c r="K865" t="s">
        <v>74</v>
      </c>
      <c r="L865" t="s">
        <v>74</v>
      </c>
      <c r="M865" t="s">
        <v>77</v>
      </c>
      <c r="N865" t="s">
        <v>78</v>
      </c>
      <c r="O865" t="s">
        <v>74</v>
      </c>
      <c r="P865" t="s">
        <v>74</v>
      </c>
      <c r="Q865" t="s">
        <v>74</v>
      </c>
      <c r="R865" t="s">
        <v>74</v>
      </c>
      <c r="S865" t="s">
        <v>74</v>
      </c>
      <c r="T865" t="s">
        <v>74</v>
      </c>
      <c r="U865" t="s">
        <v>74</v>
      </c>
      <c r="V865" t="s">
        <v>74</v>
      </c>
      <c r="W865" t="s">
        <v>8600</v>
      </c>
      <c r="X865" t="s">
        <v>8601</v>
      </c>
      <c r="Y865" t="s">
        <v>8602</v>
      </c>
      <c r="Z865" t="s">
        <v>74</v>
      </c>
      <c r="AA865" t="s">
        <v>8603</v>
      </c>
      <c r="AB865" t="s">
        <v>8604</v>
      </c>
      <c r="AC865" t="s">
        <v>74</v>
      </c>
      <c r="AD865" t="s">
        <v>74</v>
      </c>
      <c r="AE865" t="s">
        <v>74</v>
      </c>
      <c r="AF865" t="s">
        <v>74</v>
      </c>
      <c r="AG865">
        <v>17</v>
      </c>
      <c r="AH865">
        <v>27</v>
      </c>
      <c r="AI865">
        <v>27</v>
      </c>
      <c r="AJ865">
        <v>0</v>
      </c>
      <c r="AK865">
        <v>2</v>
      </c>
      <c r="AL865" t="s">
        <v>86</v>
      </c>
      <c r="AM865" t="s">
        <v>87</v>
      </c>
      <c r="AN865" t="s">
        <v>493</v>
      </c>
      <c r="AO865" t="s">
        <v>494</v>
      </c>
      <c r="AP865" t="s">
        <v>74</v>
      </c>
      <c r="AQ865" t="s">
        <v>74</v>
      </c>
      <c r="AR865" t="s">
        <v>495</v>
      </c>
      <c r="AS865" t="s">
        <v>496</v>
      </c>
      <c r="AT865" t="s">
        <v>955</v>
      </c>
      <c r="AU865">
        <v>1990</v>
      </c>
      <c r="AV865">
        <v>17</v>
      </c>
      <c r="AW865">
        <v>9</v>
      </c>
      <c r="AX865" t="s">
        <v>74</v>
      </c>
      <c r="AY865" t="s">
        <v>74</v>
      </c>
      <c r="AZ865" t="s">
        <v>74</v>
      </c>
      <c r="BA865" t="s">
        <v>74</v>
      </c>
      <c r="BB865">
        <v>1255</v>
      </c>
      <c r="BC865">
        <v>1258</v>
      </c>
      <c r="BD865" t="s">
        <v>74</v>
      </c>
      <c r="BE865" t="s">
        <v>8605</v>
      </c>
      <c r="BF865" t="str">
        <f>HYPERLINK("http://dx.doi.org/10.1029/GL017i009p01255","http://dx.doi.org/10.1029/GL017i009p01255")</f>
        <v>http://dx.doi.org/10.1029/GL017i009p01255</v>
      </c>
      <c r="BG865" t="s">
        <v>74</v>
      </c>
      <c r="BH865" t="s">
        <v>74</v>
      </c>
      <c r="BI865">
        <v>4</v>
      </c>
      <c r="BJ865" t="s">
        <v>380</v>
      </c>
      <c r="BK865" t="s">
        <v>97</v>
      </c>
      <c r="BL865" t="s">
        <v>381</v>
      </c>
      <c r="BM865" t="s">
        <v>8596</v>
      </c>
      <c r="BN865" t="s">
        <v>74</v>
      </c>
      <c r="BO865" t="s">
        <v>74</v>
      </c>
      <c r="BP865" t="s">
        <v>74</v>
      </c>
      <c r="BQ865" t="s">
        <v>74</v>
      </c>
      <c r="BR865" t="s">
        <v>100</v>
      </c>
      <c r="BS865" t="s">
        <v>8606</v>
      </c>
      <c r="BT865" t="str">
        <f>HYPERLINK("https%3A%2F%2Fwww.webofscience.com%2Fwos%2Fwoscc%2Ffull-record%2FWOS:A1990DU47200005","View Full Record in Web of Science")</f>
        <v>View Full Record in Web of Science</v>
      </c>
    </row>
    <row r="866" spans="1:72" x14ac:dyDescent="0.15">
      <c r="A866" t="s">
        <v>72</v>
      </c>
      <c r="B866" t="s">
        <v>8607</v>
      </c>
      <c r="C866" t="s">
        <v>74</v>
      </c>
      <c r="D866" t="s">
        <v>74</v>
      </c>
      <c r="E866" t="s">
        <v>74</v>
      </c>
      <c r="F866" t="s">
        <v>8607</v>
      </c>
      <c r="G866" t="s">
        <v>74</v>
      </c>
      <c r="H866" t="s">
        <v>74</v>
      </c>
      <c r="I866" t="s">
        <v>8608</v>
      </c>
      <c r="J866" t="s">
        <v>486</v>
      </c>
      <c r="K866" t="s">
        <v>74</v>
      </c>
      <c r="L866" t="s">
        <v>74</v>
      </c>
      <c r="M866" t="s">
        <v>77</v>
      </c>
      <c r="N866" t="s">
        <v>78</v>
      </c>
      <c r="O866" t="s">
        <v>74</v>
      </c>
      <c r="P866" t="s">
        <v>74</v>
      </c>
      <c r="Q866" t="s">
        <v>74</v>
      </c>
      <c r="R866" t="s">
        <v>74</v>
      </c>
      <c r="S866" t="s">
        <v>74</v>
      </c>
      <c r="T866" t="s">
        <v>74</v>
      </c>
      <c r="U866" t="s">
        <v>74</v>
      </c>
      <c r="V866" t="s">
        <v>74</v>
      </c>
      <c r="W866" t="s">
        <v>8609</v>
      </c>
      <c r="X866" t="s">
        <v>8610</v>
      </c>
      <c r="Y866" t="s">
        <v>8611</v>
      </c>
      <c r="Z866" t="s">
        <v>74</v>
      </c>
      <c r="AA866" t="s">
        <v>8612</v>
      </c>
      <c r="AB866" t="s">
        <v>3303</v>
      </c>
      <c r="AC866" t="s">
        <v>74</v>
      </c>
      <c r="AD866" t="s">
        <v>74</v>
      </c>
      <c r="AE866" t="s">
        <v>74</v>
      </c>
      <c r="AF866" t="s">
        <v>74</v>
      </c>
      <c r="AG866">
        <v>20</v>
      </c>
      <c r="AH866">
        <v>33</v>
      </c>
      <c r="AI866">
        <v>34</v>
      </c>
      <c r="AJ866">
        <v>0</v>
      </c>
      <c r="AK866">
        <v>4</v>
      </c>
      <c r="AL866" t="s">
        <v>86</v>
      </c>
      <c r="AM866" t="s">
        <v>87</v>
      </c>
      <c r="AN866" t="s">
        <v>493</v>
      </c>
      <c r="AO866" t="s">
        <v>494</v>
      </c>
      <c r="AP866" t="s">
        <v>74</v>
      </c>
      <c r="AQ866" t="s">
        <v>74</v>
      </c>
      <c r="AR866" t="s">
        <v>495</v>
      </c>
      <c r="AS866" t="s">
        <v>496</v>
      </c>
      <c r="AT866" t="s">
        <v>955</v>
      </c>
      <c r="AU866">
        <v>1990</v>
      </c>
      <c r="AV866">
        <v>17</v>
      </c>
      <c r="AW866">
        <v>9</v>
      </c>
      <c r="AX866" t="s">
        <v>74</v>
      </c>
      <c r="AY866" t="s">
        <v>74</v>
      </c>
      <c r="AZ866" t="s">
        <v>74</v>
      </c>
      <c r="BA866" t="s">
        <v>74</v>
      </c>
      <c r="BB866">
        <v>1267</v>
      </c>
      <c r="BC866">
        <v>1270</v>
      </c>
      <c r="BD866" t="s">
        <v>74</v>
      </c>
      <c r="BE866" t="s">
        <v>8613</v>
      </c>
      <c r="BF866" t="str">
        <f>HYPERLINK("http://dx.doi.org/10.1029/GL017i009p01267","http://dx.doi.org/10.1029/GL017i009p01267")</f>
        <v>http://dx.doi.org/10.1029/GL017i009p01267</v>
      </c>
      <c r="BG866" t="s">
        <v>74</v>
      </c>
      <c r="BH866" t="s">
        <v>74</v>
      </c>
      <c r="BI866">
        <v>4</v>
      </c>
      <c r="BJ866" t="s">
        <v>380</v>
      </c>
      <c r="BK866" t="s">
        <v>97</v>
      </c>
      <c r="BL866" t="s">
        <v>381</v>
      </c>
      <c r="BM866" t="s">
        <v>8596</v>
      </c>
      <c r="BN866" t="s">
        <v>74</v>
      </c>
      <c r="BO866" t="s">
        <v>74</v>
      </c>
      <c r="BP866" t="s">
        <v>74</v>
      </c>
      <c r="BQ866" t="s">
        <v>74</v>
      </c>
      <c r="BR866" t="s">
        <v>100</v>
      </c>
      <c r="BS866" t="s">
        <v>8614</v>
      </c>
      <c r="BT866" t="str">
        <f>HYPERLINK("https%3A%2F%2Fwww.webofscience.com%2Fwos%2Fwoscc%2Ffull-record%2FWOS:A1990DU47200008","View Full Record in Web of Science")</f>
        <v>View Full Record in Web of Science</v>
      </c>
    </row>
    <row r="867" spans="1:72" x14ac:dyDescent="0.15">
      <c r="A867" t="s">
        <v>72</v>
      </c>
      <c r="B867" t="s">
        <v>8615</v>
      </c>
      <c r="C867" t="s">
        <v>74</v>
      </c>
      <c r="D867" t="s">
        <v>74</v>
      </c>
      <c r="E867" t="s">
        <v>74</v>
      </c>
      <c r="F867" t="s">
        <v>8615</v>
      </c>
      <c r="G867" t="s">
        <v>74</v>
      </c>
      <c r="H867" t="s">
        <v>74</v>
      </c>
      <c r="I867" t="s">
        <v>8616</v>
      </c>
      <c r="J867" t="s">
        <v>7500</v>
      </c>
      <c r="K867" t="s">
        <v>74</v>
      </c>
      <c r="L867" t="s">
        <v>74</v>
      </c>
      <c r="M867" t="s">
        <v>77</v>
      </c>
      <c r="N867" t="s">
        <v>78</v>
      </c>
      <c r="O867" t="s">
        <v>74</v>
      </c>
      <c r="P867" t="s">
        <v>74</v>
      </c>
      <c r="Q867" t="s">
        <v>74</v>
      </c>
      <c r="R867" t="s">
        <v>74</v>
      </c>
      <c r="S867" t="s">
        <v>74</v>
      </c>
      <c r="T867" t="s">
        <v>74</v>
      </c>
      <c r="U867" t="s">
        <v>74</v>
      </c>
      <c r="V867" t="s">
        <v>74</v>
      </c>
      <c r="W867" t="s">
        <v>74</v>
      </c>
      <c r="X867" t="s">
        <v>74</v>
      </c>
      <c r="Y867" t="s">
        <v>8617</v>
      </c>
      <c r="Z867" t="s">
        <v>74</v>
      </c>
      <c r="AA867" t="s">
        <v>74</v>
      </c>
      <c r="AB867" t="s">
        <v>8618</v>
      </c>
      <c r="AC867" t="s">
        <v>74</v>
      </c>
      <c r="AD867" t="s">
        <v>74</v>
      </c>
      <c r="AE867" t="s">
        <v>74</v>
      </c>
      <c r="AF867" t="s">
        <v>74</v>
      </c>
      <c r="AG867">
        <v>34</v>
      </c>
      <c r="AH867">
        <v>68</v>
      </c>
      <c r="AI867">
        <v>74</v>
      </c>
      <c r="AJ867">
        <v>0</v>
      </c>
      <c r="AK867">
        <v>31</v>
      </c>
      <c r="AL867" t="s">
        <v>248</v>
      </c>
      <c r="AM867" t="s">
        <v>249</v>
      </c>
      <c r="AN867" t="s">
        <v>250</v>
      </c>
      <c r="AO867" t="s">
        <v>7503</v>
      </c>
      <c r="AP867" t="s">
        <v>74</v>
      </c>
      <c r="AQ867" t="s">
        <v>74</v>
      </c>
      <c r="AR867" t="s">
        <v>7504</v>
      </c>
      <c r="AS867" t="s">
        <v>7505</v>
      </c>
      <c r="AT867" t="s">
        <v>955</v>
      </c>
      <c r="AU867">
        <v>1990</v>
      </c>
      <c r="AV867">
        <v>27</v>
      </c>
      <c r="AW867">
        <v>2</v>
      </c>
      <c r="AX867" t="s">
        <v>74</v>
      </c>
      <c r="AY867" t="s">
        <v>74</v>
      </c>
      <c r="AZ867" t="s">
        <v>74</v>
      </c>
      <c r="BA867" t="s">
        <v>74</v>
      </c>
      <c r="BB867">
        <v>435</v>
      </c>
      <c r="BC867">
        <v>447</v>
      </c>
      <c r="BD867" t="s">
        <v>74</v>
      </c>
      <c r="BE867" t="s">
        <v>8619</v>
      </c>
      <c r="BF867" t="str">
        <f>HYPERLINK("http://dx.doi.org/10.2307/2404292","http://dx.doi.org/10.2307/2404292")</f>
        <v>http://dx.doi.org/10.2307/2404292</v>
      </c>
      <c r="BG867" t="s">
        <v>74</v>
      </c>
      <c r="BH867" t="s">
        <v>74</v>
      </c>
      <c r="BI867">
        <v>13</v>
      </c>
      <c r="BJ867" t="s">
        <v>833</v>
      </c>
      <c r="BK867" t="s">
        <v>97</v>
      </c>
      <c r="BL867" t="s">
        <v>438</v>
      </c>
      <c r="BM867" t="s">
        <v>8620</v>
      </c>
      <c r="BN867" t="s">
        <v>74</v>
      </c>
      <c r="BO867" t="s">
        <v>74</v>
      </c>
      <c r="BP867" t="s">
        <v>74</v>
      </c>
      <c r="BQ867" t="s">
        <v>74</v>
      </c>
      <c r="BR867" t="s">
        <v>100</v>
      </c>
      <c r="BS867" t="s">
        <v>8621</v>
      </c>
      <c r="BT867" t="str">
        <f>HYPERLINK("https%3A%2F%2Fwww.webofscience.com%2Fwos%2Fwoscc%2Ffull-record%2FWOS:A1990DR60500006","View Full Record in Web of Science")</f>
        <v>View Full Record in Web of Science</v>
      </c>
    </row>
    <row r="868" spans="1:72" x14ac:dyDescent="0.15">
      <c r="A868" t="s">
        <v>72</v>
      </c>
      <c r="B868" t="s">
        <v>8622</v>
      </c>
      <c r="C868" t="s">
        <v>74</v>
      </c>
      <c r="D868" t="s">
        <v>74</v>
      </c>
      <c r="E868" t="s">
        <v>74</v>
      </c>
      <c r="F868" t="s">
        <v>8622</v>
      </c>
      <c r="G868" t="s">
        <v>74</v>
      </c>
      <c r="H868" t="s">
        <v>74</v>
      </c>
      <c r="I868" t="s">
        <v>8623</v>
      </c>
      <c r="J868" t="s">
        <v>3358</v>
      </c>
      <c r="K868" t="s">
        <v>74</v>
      </c>
      <c r="L868" t="s">
        <v>74</v>
      </c>
      <c r="M868" t="s">
        <v>77</v>
      </c>
      <c r="N868" t="s">
        <v>78</v>
      </c>
      <c r="O868" t="s">
        <v>74</v>
      </c>
      <c r="P868" t="s">
        <v>74</v>
      </c>
      <c r="Q868" t="s">
        <v>74</v>
      </c>
      <c r="R868" t="s">
        <v>74</v>
      </c>
      <c r="S868" t="s">
        <v>74</v>
      </c>
      <c r="T868" t="s">
        <v>74</v>
      </c>
      <c r="U868" t="s">
        <v>74</v>
      </c>
      <c r="V868" t="s">
        <v>74</v>
      </c>
      <c r="W868" t="s">
        <v>74</v>
      </c>
      <c r="X868" t="s">
        <v>74</v>
      </c>
      <c r="Y868" t="s">
        <v>8624</v>
      </c>
      <c r="Z868" t="s">
        <v>74</v>
      </c>
      <c r="AA868" t="s">
        <v>74</v>
      </c>
      <c r="AB868" t="s">
        <v>74</v>
      </c>
      <c r="AC868" t="s">
        <v>74</v>
      </c>
      <c r="AD868" t="s">
        <v>74</v>
      </c>
      <c r="AE868" t="s">
        <v>74</v>
      </c>
      <c r="AF868" t="s">
        <v>74</v>
      </c>
      <c r="AG868">
        <v>16</v>
      </c>
      <c r="AH868">
        <v>3</v>
      </c>
      <c r="AI868">
        <v>3</v>
      </c>
      <c r="AJ868">
        <v>0</v>
      </c>
      <c r="AK868">
        <v>0</v>
      </c>
      <c r="AL868" t="s">
        <v>568</v>
      </c>
      <c r="AM868" t="s">
        <v>569</v>
      </c>
      <c r="AN868" t="s">
        <v>570</v>
      </c>
      <c r="AO868" t="s">
        <v>3364</v>
      </c>
      <c r="AP868" t="s">
        <v>74</v>
      </c>
      <c r="AQ868" t="s">
        <v>74</v>
      </c>
      <c r="AR868" t="s">
        <v>3365</v>
      </c>
      <c r="AS868" t="s">
        <v>3366</v>
      </c>
      <c r="AT868" t="s">
        <v>955</v>
      </c>
      <c r="AU868">
        <v>1990</v>
      </c>
      <c r="AV868">
        <v>29</v>
      </c>
      <c r="AW868">
        <v>8</v>
      </c>
      <c r="AX868" t="s">
        <v>74</v>
      </c>
      <c r="AY868" t="s">
        <v>74</v>
      </c>
      <c r="AZ868" t="s">
        <v>74</v>
      </c>
      <c r="BA868" t="s">
        <v>74</v>
      </c>
      <c r="BB868">
        <v>688</v>
      </c>
      <c r="BC868">
        <v>693</v>
      </c>
      <c r="BD868" t="s">
        <v>74</v>
      </c>
      <c r="BE868" t="s">
        <v>8625</v>
      </c>
      <c r="BF868" t="str">
        <f>HYPERLINK("http://dx.doi.org/10.1175/1520-0450(1990)029&lt;0688:UIOTAP&gt;2.0.CO;2","http://dx.doi.org/10.1175/1520-0450(1990)029&lt;0688:UIOTAP&gt;2.0.CO;2")</f>
        <v>http://dx.doi.org/10.1175/1520-0450(1990)029&lt;0688:UIOTAP&gt;2.0.CO;2</v>
      </c>
      <c r="BG868" t="s">
        <v>74</v>
      </c>
      <c r="BH868" t="s">
        <v>74</v>
      </c>
      <c r="BI868">
        <v>6</v>
      </c>
      <c r="BJ868" t="s">
        <v>96</v>
      </c>
      <c r="BK868" t="s">
        <v>97</v>
      </c>
      <c r="BL868" t="s">
        <v>96</v>
      </c>
      <c r="BM868" t="s">
        <v>8626</v>
      </c>
      <c r="BN868" t="s">
        <v>74</v>
      </c>
      <c r="BO868" t="s">
        <v>453</v>
      </c>
      <c r="BP868" t="s">
        <v>74</v>
      </c>
      <c r="BQ868" t="s">
        <v>74</v>
      </c>
      <c r="BR868" t="s">
        <v>100</v>
      </c>
      <c r="BS868" t="s">
        <v>8627</v>
      </c>
      <c r="BT868" t="str">
        <f>HYPERLINK("https%3A%2F%2Fwww.webofscience.com%2Fwos%2Fwoscc%2Ffull-record%2FWOS:A1990DY29700003","View Full Record in Web of Science")</f>
        <v>View Full Record in Web of Science</v>
      </c>
    </row>
    <row r="869" spans="1:72" x14ac:dyDescent="0.15">
      <c r="A869" t="s">
        <v>72</v>
      </c>
      <c r="B869" t="s">
        <v>8628</v>
      </c>
      <c r="C869" t="s">
        <v>74</v>
      </c>
      <c r="D869" t="s">
        <v>74</v>
      </c>
      <c r="E869" t="s">
        <v>74</v>
      </c>
      <c r="F869" t="s">
        <v>8628</v>
      </c>
      <c r="G869" t="s">
        <v>74</v>
      </c>
      <c r="H869" t="s">
        <v>74</v>
      </c>
      <c r="I869" t="s">
        <v>8629</v>
      </c>
      <c r="J869" t="s">
        <v>8630</v>
      </c>
      <c r="K869" t="s">
        <v>74</v>
      </c>
      <c r="L869" t="s">
        <v>74</v>
      </c>
      <c r="M869" t="s">
        <v>77</v>
      </c>
      <c r="N869" t="s">
        <v>78</v>
      </c>
      <c r="O869" t="s">
        <v>74</v>
      </c>
      <c r="P869" t="s">
        <v>74</v>
      </c>
      <c r="Q869" t="s">
        <v>74</v>
      </c>
      <c r="R869" t="s">
        <v>74</v>
      </c>
      <c r="S869" t="s">
        <v>74</v>
      </c>
      <c r="T869" t="s">
        <v>74</v>
      </c>
      <c r="U869" t="s">
        <v>74</v>
      </c>
      <c r="V869" t="s">
        <v>74</v>
      </c>
      <c r="W869" t="s">
        <v>8631</v>
      </c>
      <c r="X869" t="s">
        <v>8632</v>
      </c>
      <c r="Y869" t="s">
        <v>8633</v>
      </c>
      <c r="Z869" t="s">
        <v>74</v>
      </c>
      <c r="AA869" t="s">
        <v>8634</v>
      </c>
      <c r="AB869" t="s">
        <v>74</v>
      </c>
      <c r="AC869" t="s">
        <v>74</v>
      </c>
      <c r="AD869" t="s">
        <v>74</v>
      </c>
      <c r="AE869" t="s">
        <v>74</v>
      </c>
      <c r="AF869" t="s">
        <v>74</v>
      </c>
      <c r="AG869">
        <v>52</v>
      </c>
      <c r="AH869">
        <v>27</v>
      </c>
      <c r="AI869">
        <v>30</v>
      </c>
      <c r="AJ869">
        <v>0</v>
      </c>
      <c r="AK869">
        <v>7</v>
      </c>
      <c r="AL869" t="s">
        <v>4430</v>
      </c>
      <c r="AM869" t="s">
        <v>519</v>
      </c>
      <c r="AN869" t="s">
        <v>8635</v>
      </c>
      <c r="AO869" t="s">
        <v>8636</v>
      </c>
      <c r="AP869" t="s">
        <v>74</v>
      </c>
      <c r="AQ869" t="s">
        <v>74</v>
      </c>
      <c r="AR869" t="s">
        <v>8637</v>
      </c>
      <c r="AS869" t="s">
        <v>8638</v>
      </c>
      <c r="AT869" t="s">
        <v>955</v>
      </c>
      <c r="AU869">
        <v>1990</v>
      </c>
      <c r="AV869">
        <v>255</v>
      </c>
      <c r="AW869">
        <v>2</v>
      </c>
      <c r="AX869" t="s">
        <v>74</v>
      </c>
      <c r="AY869" t="s">
        <v>74</v>
      </c>
      <c r="AZ869" t="s">
        <v>74</v>
      </c>
      <c r="BA869" t="s">
        <v>74</v>
      </c>
      <c r="BB869">
        <v>141</v>
      </c>
      <c r="BC869">
        <v>154</v>
      </c>
      <c r="BD869" t="s">
        <v>74</v>
      </c>
      <c r="BE869" t="s">
        <v>8639</v>
      </c>
      <c r="BF869" t="str">
        <f>HYPERLINK("http://dx.doi.org/10.1002/jez.1402550203","http://dx.doi.org/10.1002/jez.1402550203")</f>
        <v>http://dx.doi.org/10.1002/jez.1402550203</v>
      </c>
      <c r="BG869" t="s">
        <v>74</v>
      </c>
      <c r="BH869" t="s">
        <v>74</v>
      </c>
      <c r="BI869">
        <v>14</v>
      </c>
      <c r="BJ869" t="s">
        <v>677</v>
      </c>
      <c r="BK869" t="s">
        <v>97</v>
      </c>
      <c r="BL869" t="s">
        <v>677</v>
      </c>
      <c r="BM869" t="s">
        <v>8640</v>
      </c>
      <c r="BN869" t="s">
        <v>74</v>
      </c>
      <c r="BO869" t="s">
        <v>74</v>
      </c>
      <c r="BP869" t="s">
        <v>74</v>
      </c>
      <c r="BQ869" t="s">
        <v>74</v>
      </c>
      <c r="BR869" t="s">
        <v>100</v>
      </c>
      <c r="BS869" t="s">
        <v>8641</v>
      </c>
      <c r="BT869" t="str">
        <f>HYPERLINK("https%3A%2F%2Fwww.webofscience.com%2Fwos%2Fwoscc%2Ffull-record%2FWOS:A1990DV42700002","View Full Record in Web of Science")</f>
        <v>View Full Record in Web of Science</v>
      </c>
    </row>
    <row r="870" spans="1:72" x14ac:dyDescent="0.15">
      <c r="A870" t="s">
        <v>72</v>
      </c>
      <c r="B870" t="s">
        <v>8642</v>
      </c>
      <c r="C870" t="s">
        <v>74</v>
      </c>
      <c r="D870" t="s">
        <v>74</v>
      </c>
      <c r="E870" t="s">
        <v>74</v>
      </c>
      <c r="F870" t="s">
        <v>8642</v>
      </c>
      <c r="G870" t="s">
        <v>74</v>
      </c>
      <c r="H870" t="s">
        <v>74</v>
      </c>
      <c r="I870" t="s">
        <v>8643</v>
      </c>
      <c r="J870" t="s">
        <v>823</v>
      </c>
      <c r="K870" t="s">
        <v>74</v>
      </c>
      <c r="L870" t="s">
        <v>74</v>
      </c>
      <c r="M870" t="s">
        <v>77</v>
      </c>
      <c r="N870" t="s">
        <v>261</v>
      </c>
      <c r="O870" t="s">
        <v>74</v>
      </c>
      <c r="P870" t="s">
        <v>74</v>
      </c>
      <c r="Q870" t="s">
        <v>74</v>
      </c>
      <c r="R870" t="s">
        <v>74</v>
      </c>
      <c r="S870" t="s">
        <v>74</v>
      </c>
      <c r="T870" t="s">
        <v>74</v>
      </c>
      <c r="U870" t="s">
        <v>74</v>
      </c>
      <c r="V870" t="s">
        <v>74</v>
      </c>
      <c r="W870" t="s">
        <v>74</v>
      </c>
      <c r="X870" t="s">
        <v>74</v>
      </c>
      <c r="Y870" t="s">
        <v>7102</v>
      </c>
      <c r="Z870" t="s">
        <v>74</v>
      </c>
      <c r="AA870" t="s">
        <v>74</v>
      </c>
      <c r="AB870" t="s">
        <v>74</v>
      </c>
      <c r="AC870" t="s">
        <v>74</v>
      </c>
      <c r="AD870" t="s">
        <v>74</v>
      </c>
      <c r="AE870" t="s">
        <v>74</v>
      </c>
      <c r="AF870" t="s">
        <v>74</v>
      </c>
      <c r="AG870">
        <v>1</v>
      </c>
      <c r="AH870">
        <v>4</v>
      </c>
      <c r="AI870">
        <v>4</v>
      </c>
      <c r="AJ870">
        <v>0</v>
      </c>
      <c r="AK870">
        <v>9</v>
      </c>
      <c r="AL870" t="s">
        <v>214</v>
      </c>
      <c r="AM870" t="s">
        <v>215</v>
      </c>
      <c r="AN870" t="s">
        <v>216</v>
      </c>
      <c r="AO870" t="s">
        <v>830</v>
      </c>
      <c r="AP870" t="s">
        <v>74</v>
      </c>
      <c r="AQ870" t="s">
        <v>74</v>
      </c>
      <c r="AR870" t="s">
        <v>831</v>
      </c>
      <c r="AS870" t="s">
        <v>832</v>
      </c>
      <c r="AT870" t="s">
        <v>955</v>
      </c>
      <c r="AU870">
        <v>1990</v>
      </c>
      <c r="AV870">
        <v>10</v>
      </c>
      <c r="AW870">
        <v>7</v>
      </c>
      <c r="AX870" t="s">
        <v>74</v>
      </c>
      <c r="AY870" t="s">
        <v>74</v>
      </c>
      <c r="AZ870" t="s">
        <v>74</v>
      </c>
      <c r="BA870" t="s">
        <v>74</v>
      </c>
      <c r="BB870">
        <v>485</v>
      </c>
      <c r="BC870">
        <v>487</v>
      </c>
      <c r="BD870" t="s">
        <v>74</v>
      </c>
      <c r="BE870" t="s">
        <v>74</v>
      </c>
      <c r="BF870" t="s">
        <v>74</v>
      </c>
      <c r="BG870" t="s">
        <v>74</v>
      </c>
      <c r="BH870" t="s">
        <v>74</v>
      </c>
      <c r="BI870">
        <v>3</v>
      </c>
      <c r="BJ870" t="s">
        <v>833</v>
      </c>
      <c r="BK870" t="s">
        <v>97</v>
      </c>
      <c r="BL870" t="s">
        <v>438</v>
      </c>
      <c r="BM870" t="s">
        <v>8644</v>
      </c>
      <c r="BN870" t="s">
        <v>74</v>
      </c>
      <c r="BO870" t="s">
        <v>74</v>
      </c>
      <c r="BP870" t="s">
        <v>74</v>
      </c>
      <c r="BQ870" t="s">
        <v>74</v>
      </c>
      <c r="BR870" t="s">
        <v>100</v>
      </c>
      <c r="BS870" t="s">
        <v>8645</v>
      </c>
      <c r="BT870" t="str">
        <f>HYPERLINK("https%3A%2F%2Fwww.webofscience.com%2Fwos%2Fwoscc%2Ffull-record%2FWOS:A1990DU50200001","View Full Record in Web of Science")</f>
        <v>View Full Record in Web of Science</v>
      </c>
    </row>
    <row r="871" spans="1:72" x14ac:dyDescent="0.15">
      <c r="A871" t="s">
        <v>72</v>
      </c>
      <c r="B871" t="s">
        <v>8646</v>
      </c>
      <c r="C871" t="s">
        <v>74</v>
      </c>
      <c r="D871" t="s">
        <v>74</v>
      </c>
      <c r="E871" t="s">
        <v>74</v>
      </c>
      <c r="F871" t="s">
        <v>8646</v>
      </c>
      <c r="G871" t="s">
        <v>74</v>
      </c>
      <c r="H871" t="s">
        <v>74</v>
      </c>
      <c r="I871" t="s">
        <v>8647</v>
      </c>
      <c r="J871" t="s">
        <v>823</v>
      </c>
      <c r="K871" t="s">
        <v>74</v>
      </c>
      <c r="L871" t="s">
        <v>74</v>
      </c>
      <c r="M871" t="s">
        <v>77</v>
      </c>
      <c r="N871" t="s">
        <v>78</v>
      </c>
      <c r="O871" t="s">
        <v>74</v>
      </c>
      <c r="P871" t="s">
        <v>74</v>
      </c>
      <c r="Q871" t="s">
        <v>74</v>
      </c>
      <c r="R871" t="s">
        <v>74</v>
      </c>
      <c r="S871" t="s">
        <v>74</v>
      </c>
      <c r="T871" t="s">
        <v>74</v>
      </c>
      <c r="U871" t="s">
        <v>74</v>
      </c>
      <c r="V871" t="s">
        <v>74</v>
      </c>
      <c r="W871" t="s">
        <v>8648</v>
      </c>
      <c r="X871" t="s">
        <v>4987</v>
      </c>
      <c r="Y871" t="s">
        <v>8649</v>
      </c>
      <c r="Z871" t="s">
        <v>74</v>
      </c>
      <c r="AA871" t="s">
        <v>74</v>
      </c>
      <c r="AB871" t="s">
        <v>8650</v>
      </c>
      <c r="AC871" t="s">
        <v>74</v>
      </c>
      <c r="AD871" t="s">
        <v>74</v>
      </c>
      <c r="AE871" t="s">
        <v>74</v>
      </c>
      <c r="AF871" t="s">
        <v>74</v>
      </c>
      <c r="AG871">
        <v>22</v>
      </c>
      <c r="AH871">
        <v>5</v>
      </c>
      <c r="AI871">
        <v>5</v>
      </c>
      <c r="AJ871">
        <v>0</v>
      </c>
      <c r="AK871">
        <v>1</v>
      </c>
      <c r="AL871" t="s">
        <v>214</v>
      </c>
      <c r="AM871" t="s">
        <v>215</v>
      </c>
      <c r="AN871" t="s">
        <v>216</v>
      </c>
      <c r="AO871" t="s">
        <v>830</v>
      </c>
      <c r="AP871" t="s">
        <v>74</v>
      </c>
      <c r="AQ871" t="s">
        <v>74</v>
      </c>
      <c r="AR871" t="s">
        <v>831</v>
      </c>
      <c r="AS871" t="s">
        <v>832</v>
      </c>
      <c r="AT871" t="s">
        <v>955</v>
      </c>
      <c r="AU871">
        <v>1990</v>
      </c>
      <c r="AV871">
        <v>10</v>
      </c>
      <c r="AW871">
        <v>7</v>
      </c>
      <c r="AX871" t="s">
        <v>74</v>
      </c>
      <c r="AY871" t="s">
        <v>74</v>
      </c>
      <c r="AZ871" t="s">
        <v>74</v>
      </c>
      <c r="BA871" t="s">
        <v>74</v>
      </c>
      <c r="BB871">
        <v>495</v>
      </c>
      <c r="BC871">
        <v>498</v>
      </c>
      <c r="BD871" t="s">
        <v>74</v>
      </c>
      <c r="BE871" t="s">
        <v>74</v>
      </c>
      <c r="BF871" t="s">
        <v>74</v>
      </c>
      <c r="BG871" t="s">
        <v>74</v>
      </c>
      <c r="BH871" t="s">
        <v>74</v>
      </c>
      <c r="BI871">
        <v>4</v>
      </c>
      <c r="BJ871" t="s">
        <v>833</v>
      </c>
      <c r="BK871" t="s">
        <v>97</v>
      </c>
      <c r="BL871" t="s">
        <v>438</v>
      </c>
      <c r="BM871" t="s">
        <v>8644</v>
      </c>
      <c r="BN871" t="s">
        <v>74</v>
      </c>
      <c r="BO871" t="s">
        <v>74</v>
      </c>
      <c r="BP871" t="s">
        <v>74</v>
      </c>
      <c r="BQ871" t="s">
        <v>74</v>
      </c>
      <c r="BR871" t="s">
        <v>100</v>
      </c>
      <c r="BS871" t="s">
        <v>8651</v>
      </c>
      <c r="BT871" t="str">
        <f>HYPERLINK("https%3A%2F%2Fwww.webofscience.com%2Fwos%2Fwoscc%2Ffull-record%2FWOS:A1990DU50200003","View Full Record in Web of Science")</f>
        <v>View Full Record in Web of Science</v>
      </c>
    </row>
    <row r="872" spans="1:72" x14ac:dyDescent="0.15">
      <c r="A872" t="s">
        <v>72</v>
      </c>
      <c r="B872" t="s">
        <v>8652</v>
      </c>
      <c r="C872" t="s">
        <v>74</v>
      </c>
      <c r="D872" t="s">
        <v>74</v>
      </c>
      <c r="E872" t="s">
        <v>74</v>
      </c>
      <c r="F872" t="s">
        <v>8652</v>
      </c>
      <c r="G872" t="s">
        <v>74</v>
      </c>
      <c r="H872" t="s">
        <v>74</v>
      </c>
      <c r="I872" t="s">
        <v>8653</v>
      </c>
      <c r="J872" t="s">
        <v>823</v>
      </c>
      <c r="K872" t="s">
        <v>74</v>
      </c>
      <c r="L872" t="s">
        <v>74</v>
      </c>
      <c r="M872" t="s">
        <v>77</v>
      </c>
      <c r="N872" t="s">
        <v>78</v>
      </c>
      <c r="O872" t="s">
        <v>74</v>
      </c>
      <c r="P872" t="s">
        <v>74</v>
      </c>
      <c r="Q872" t="s">
        <v>74</v>
      </c>
      <c r="R872" t="s">
        <v>74</v>
      </c>
      <c r="S872" t="s">
        <v>74</v>
      </c>
      <c r="T872" t="s">
        <v>74</v>
      </c>
      <c r="U872" t="s">
        <v>74</v>
      </c>
      <c r="V872" t="s">
        <v>74</v>
      </c>
      <c r="W872" t="s">
        <v>74</v>
      </c>
      <c r="X872" t="s">
        <v>74</v>
      </c>
      <c r="Y872" t="s">
        <v>8654</v>
      </c>
      <c r="Z872" t="s">
        <v>74</v>
      </c>
      <c r="AA872" t="s">
        <v>74</v>
      </c>
      <c r="AB872" t="s">
        <v>74</v>
      </c>
      <c r="AC872" t="s">
        <v>74</v>
      </c>
      <c r="AD872" t="s">
        <v>74</v>
      </c>
      <c r="AE872" t="s">
        <v>74</v>
      </c>
      <c r="AF872" t="s">
        <v>74</v>
      </c>
      <c r="AG872">
        <v>27</v>
      </c>
      <c r="AH872">
        <v>29</v>
      </c>
      <c r="AI872">
        <v>31</v>
      </c>
      <c r="AJ872">
        <v>0</v>
      </c>
      <c r="AK872">
        <v>2</v>
      </c>
      <c r="AL872" t="s">
        <v>214</v>
      </c>
      <c r="AM872" t="s">
        <v>215</v>
      </c>
      <c r="AN872" t="s">
        <v>216</v>
      </c>
      <c r="AO872" t="s">
        <v>830</v>
      </c>
      <c r="AP872" t="s">
        <v>74</v>
      </c>
      <c r="AQ872" t="s">
        <v>74</v>
      </c>
      <c r="AR872" t="s">
        <v>831</v>
      </c>
      <c r="AS872" t="s">
        <v>832</v>
      </c>
      <c r="AT872" t="s">
        <v>955</v>
      </c>
      <c r="AU872">
        <v>1990</v>
      </c>
      <c r="AV872">
        <v>10</v>
      </c>
      <c r="AW872">
        <v>7</v>
      </c>
      <c r="AX872" t="s">
        <v>74</v>
      </c>
      <c r="AY872" t="s">
        <v>74</v>
      </c>
      <c r="AZ872" t="s">
        <v>74</v>
      </c>
      <c r="BA872" t="s">
        <v>74</v>
      </c>
      <c r="BB872">
        <v>499</v>
      </c>
      <c r="BC872">
        <v>505</v>
      </c>
      <c r="BD872" t="s">
        <v>74</v>
      </c>
      <c r="BE872" t="s">
        <v>74</v>
      </c>
      <c r="BF872" t="s">
        <v>74</v>
      </c>
      <c r="BG872" t="s">
        <v>74</v>
      </c>
      <c r="BH872" t="s">
        <v>74</v>
      </c>
      <c r="BI872">
        <v>7</v>
      </c>
      <c r="BJ872" t="s">
        <v>833</v>
      </c>
      <c r="BK872" t="s">
        <v>97</v>
      </c>
      <c r="BL872" t="s">
        <v>438</v>
      </c>
      <c r="BM872" t="s">
        <v>8644</v>
      </c>
      <c r="BN872" t="s">
        <v>74</v>
      </c>
      <c r="BO872" t="s">
        <v>74</v>
      </c>
      <c r="BP872" t="s">
        <v>74</v>
      </c>
      <c r="BQ872" t="s">
        <v>74</v>
      </c>
      <c r="BR872" t="s">
        <v>100</v>
      </c>
      <c r="BS872" t="s">
        <v>8655</v>
      </c>
      <c r="BT872" t="str">
        <f>HYPERLINK("https%3A%2F%2Fwww.webofscience.com%2Fwos%2Fwoscc%2Ffull-record%2FWOS:A1990DU50200004","View Full Record in Web of Science")</f>
        <v>View Full Record in Web of Science</v>
      </c>
    </row>
    <row r="873" spans="1:72" x14ac:dyDescent="0.15">
      <c r="A873" t="s">
        <v>72</v>
      </c>
      <c r="B873" t="s">
        <v>8656</v>
      </c>
      <c r="C873" t="s">
        <v>74</v>
      </c>
      <c r="D873" t="s">
        <v>74</v>
      </c>
      <c r="E873" t="s">
        <v>74</v>
      </c>
      <c r="F873" t="s">
        <v>8656</v>
      </c>
      <c r="G873" t="s">
        <v>74</v>
      </c>
      <c r="H873" t="s">
        <v>74</v>
      </c>
      <c r="I873" t="s">
        <v>8657</v>
      </c>
      <c r="J873" t="s">
        <v>823</v>
      </c>
      <c r="K873" t="s">
        <v>74</v>
      </c>
      <c r="L873" t="s">
        <v>74</v>
      </c>
      <c r="M873" t="s">
        <v>77</v>
      </c>
      <c r="N873" t="s">
        <v>78</v>
      </c>
      <c r="O873" t="s">
        <v>74</v>
      </c>
      <c r="P873" t="s">
        <v>74</v>
      </c>
      <c r="Q873" t="s">
        <v>74</v>
      </c>
      <c r="R873" t="s">
        <v>74</v>
      </c>
      <c r="S873" t="s">
        <v>74</v>
      </c>
      <c r="T873" t="s">
        <v>74</v>
      </c>
      <c r="U873" t="s">
        <v>74</v>
      </c>
      <c r="V873" t="s">
        <v>74</v>
      </c>
      <c r="W873" t="s">
        <v>8658</v>
      </c>
      <c r="X873" t="s">
        <v>2687</v>
      </c>
      <c r="Y873" t="s">
        <v>74</v>
      </c>
      <c r="Z873" t="s">
        <v>74</v>
      </c>
      <c r="AA873" t="s">
        <v>74</v>
      </c>
      <c r="AB873" t="s">
        <v>74</v>
      </c>
      <c r="AC873" t="s">
        <v>74</v>
      </c>
      <c r="AD873" t="s">
        <v>74</v>
      </c>
      <c r="AE873" t="s">
        <v>74</v>
      </c>
      <c r="AF873" t="s">
        <v>74</v>
      </c>
      <c r="AG873">
        <v>22</v>
      </c>
      <c r="AH873">
        <v>25</v>
      </c>
      <c r="AI873">
        <v>26</v>
      </c>
      <c r="AJ873">
        <v>0</v>
      </c>
      <c r="AK873">
        <v>5</v>
      </c>
      <c r="AL873" t="s">
        <v>214</v>
      </c>
      <c r="AM873" t="s">
        <v>215</v>
      </c>
      <c r="AN873" t="s">
        <v>216</v>
      </c>
      <c r="AO873" t="s">
        <v>830</v>
      </c>
      <c r="AP873" t="s">
        <v>74</v>
      </c>
      <c r="AQ873" t="s">
        <v>74</v>
      </c>
      <c r="AR873" t="s">
        <v>831</v>
      </c>
      <c r="AS873" t="s">
        <v>832</v>
      </c>
      <c r="AT873" t="s">
        <v>955</v>
      </c>
      <c r="AU873">
        <v>1990</v>
      </c>
      <c r="AV873">
        <v>10</v>
      </c>
      <c r="AW873">
        <v>7</v>
      </c>
      <c r="AX873" t="s">
        <v>74</v>
      </c>
      <c r="AY873" t="s">
        <v>74</v>
      </c>
      <c r="AZ873" t="s">
        <v>74</v>
      </c>
      <c r="BA873" t="s">
        <v>74</v>
      </c>
      <c r="BB873">
        <v>515</v>
      </c>
      <c r="BC873">
        <v>519</v>
      </c>
      <c r="BD873" t="s">
        <v>74</v>
      </c>
      <c r="BE873" t="s">
        <v>74</v>
      </c>
      <c r="BF873" t="s">
        <v>74</v>
      </c>
      <c r="BG873" t="s">
        <v>74</v>
      </c>
      <c r="BH873" t="s">
        <v>74</v>
      </c>
      <c r="BI873">
        <v>5</v>
      </c>
      <c r="BJ873" t="s">
        <v>833</v>
      </c>
      <c r="BK873" t="s">
        <v>97</v>
      </c>
      <c r="BL873" t="s">
        <v>438</v>
      </c>
      <c r="BM873" t="s">
        <v>8644</v>
      </c>
      <c r="BN873" t="s">
        <v>74</v>
      </c>
      <c r="BO873" t="s">
        <v>74</v>
      </c>
      <c r="BP873" t="s">
        <v>74</v>
      </c>
      <c r="BQ873" t="s">
        <v>74</v>
      </c>
      <c r="BR873" t="s">
        <v>100</v>
      </c>
      <c r="BS873" t="s">
        <v>8659</v>
      </c>
      <c r="BT873" t="str">
        <f>HYPERLINK("https%3A%2F%2Fwww.webofscience.com%2Fwos%2Fwoscc%2Ffull-record%2FWOS:A1990DU50200006","View Full Record in Web of Science")</f>
        <v>View Full Record in Web of Science</v>
      </c>
    </row>
    <row r="874" spans="1:72" x14ac:dyDescent="0.15">
      <c r="A874" t="s">
        <v>72</v>
      </c>
      <c r="B874" t="s">
        <v>8660</v>
      </c>
      <c r="C874" t="s">
        <v>74</v>
      </c>
      <c r="D874" t="s">
        <v>74</v>
      </c>
      <c r="E874" t="s">
        <v>74</v>
      </c>
      <c r="F874" t="s">
        <v>8660</v>
      </c>
      <c r="G874" t="s">
        <v>74</v>
      </c>
      <c r="H874" t="s">
        <v>74</v>
      </c>
      <c r="I874" t="s">
        <v>8661</v>
      </c>
      <c r="J874" t="s">
        <v>823</v>
      </c>
      <c r="K874" t="s">
        <v>74</v>
      </c>
      <c r="L874" t="s">
        <v>74</v>
      </c>
      <c r="M874" t="s">
        <v>77</v>
      </c>
      <c r="N874" t="s">
        <v>78</v>
      </c>
      <c r="O874" t="s">
        <v>74</v>
      </c>
      <c r="P874" t="s">
        <v>74</v>
      </c>
      <c r="Q874" t="s">
        <v>74</v>
      </c>
      <c r="R874" t="s">
        <v>74</v>
      </c>
      <c r="S874" t="s">
        <v>74</v>
      </c>
      <c r="T874" t="s">
        <v>74</v>
      </c>
      <c r="U874" t="s">
        <v>74</v>
      </c>
      <c r="V874" t="s">
        <v>74</v>
      </c>
      <c r="W874" t="s">
        <v>74</v>
      </c>
      <c r="X874" t="s">
        <v>74</v>
      </c>
      <c r="Y874" t="s">
        <v>8662</v>
      </c>
      <c r="Z874" t="s">
        <v>74</v>
      </c>
      <c r="AA874" t="s">
        <v>74</v>
      </c>
      <c r="AB874" t="s">
        <v>74</v>
      </c>
      <c r="AC874" t="s">
        <v>74</v>
      </c>
      <c r="AD874" t="s">
        <v>74</v>
      </c>
      <c r="AE874" t="s">
        <v>74</v>
      </c>
      <c r="AF874" t="s">
        <v>74</v>
      </c>
      <c r="AG874">
        <v>50</v>
      </c>
      <c r="AH874">
        <v>20</v>
      </c>
      <c r="AI874">
        <v>22</v>
      </c>
      <c r="AJ874">
        <v>0</v>
      </c>
      <c r="AK874">
        <v>2</v>
      </c>
      <c r="AL874" t="s">
        <v>214</v>
      </c>
      <c r="AM874" t="s">
        <v>215</v>
      </c>
      <c r="AN874" t="s">
        <v>216</v>
      </c>
      <c r="AO874" t="s">
        <v>830</v>
      </c>
      <c r="AP874" t="s">
        <v>74</v>
      </c>
      <c r="AQ874" t="s">
        <v>74</v>
      </c>
      <c r="AR874" t="s">
        <v>831</v>
      </c>
      <c r="AS874" t="s">
        <v>832</v>
      </c>
      <c r="AT874" t="s">
        <v>955</v>
      </c>
      <c r="AU874">
        <v>1990</v>
      </c>
      <c r="AV874">
        <v>10</v>
      </c>
      <c r="AW874">
        <v>7</v>
      </c>
      <c r="AX874" t="s">
        <v>74</v>
      </c>
      <c r="AY874" t="s">
        <v>74</v>
      </c>
      <c r="AZ874" t="s">
        <v>74</v>
      </c>
      <c r="BA874" t="s">
        <v>74</v>
      </c>
      <c r="BB874">
        <v>521</v>
      </c>
      <c r="BC874">
        <v>527</v>
      </c>
      <c r="BD874" t="s">
        <v>74</v>
      </c>
      <c r="BE874" t="s">
        <v>74</v>
      </c>
      <c r="BF874" t="s">
        <v>74</v>
      </c>
      <c r="BG874" t="s">
        <v>74</v>
      </c>
      <c r="BH874" t="s">
        <v>74</v>
      </c>
      <c r="BI874">
        <v>7</v>
      </c>
      <c r="BJ874" t="s">
        <v>833</v>
      </c>
      <c r="BK874" t="s">
        <v>97</v>
      </c>
      <c r="BL874" t="s">
        <v>438</v>
      </c>
      <c r="BM874" t="s">
        <v>8644</v>
      </c>
      <c r="BN874" t="s">
        <v>74</v>
      </c>
      <c r="BO874" t="s">
        <v>74</v>
      </c>
      <c r="BP874" t="s">
        <v>74</v>
      </c>
      <c r="BQ874" t="s">
        <v>74</v>
      </c>
      <c r="BR874" t="s">
        <v>100</v>
      </c>
      <c r="BS874" t="s">
        <v>8663</v>
      </c>
      <c r="BT874" t="str">
        <f>HYPERLINK("https%3A%2F%2Fwww.webofscience.com%2Fwos%2Fwoscc%2Ffull-record%2FWOS:A1990DU50200007","View Full Record in Web of Science")</f>
        <v>View Full Record in Web of Science</v>
      </c>
    </row>
    <row r="875" spans="1:72" x14ac:dyDescent="0.15">
      <c r="A875" t="s">
        <v>72</v>
      </c>
      <c r="B875" t="s">
        <v>8664</v>
      </c>
      <c r="C875" t="s">
        <v>74</v>
      </c>
      <c r="D875" t="s">
        <v>74</v>
      </c>
      <c r="E875" t="s">
        <v>74</v>
      </c>
      <c r="F875" t="s">
        <v>8664</v>
      </c>
      <c r="G875" t="s">
        <v>74</v>
      </c>
      <c r="H875" t="s">
        <v>74</v>
      </c>
      <c r="I875" t="s">
        <v>8665</v>
      </c>
      <c r="J875" t="s">
        <v>823</v>
      </c>
      <c r="K875" t="s">
        <v>74</v>
      </c>
      <c r="L875" t="s">
        <v>74</v>
      </c>
      <c r="M875" t="s">
        <v>77</v>
      </c>
      <c r="N875" t="s">
        <v>334</v>
      </c>
      <c r="O875" t="s">
        <v>74</v>
      </c>
      <c r="P875" t="s">
        <v>74</v>
      </c>
      <c r="Q875" t="s">
        <v>74</v>
      </c>
      <c r="R875" t="s">
        <v>74</v>
      </c>
      <c r="S875" t="s">
        <v>74</v>
      </c>
      <c r="T875" t="s">
        <v>74</v>
      </c>
      <c r="U875" t="s">
        <v>74</v>
      </c>
      <c r="V875" t="s">
        <v>74</v>
      </c>
      <c r="W875" t="s">
        <v>74</v>
      </c>
      <c r="X875" t="s">
        <v>74</v>
      </c>
      <c r="Y875" t="s">
        <v>8666</v>
      </c>
      <c r="Z875" t="s">
        <v>74</v>
      </c>
      <c r="AA875" t="s">
        <v>74</v>
      </c>
      <c r="AB875" t="s">
        <v>74</v>
      </c>
      <c r="AC875" t="s">
        <v>74</v>
      </c>
      <c r="AD875" t="s">
        <v>74</v>
      </c>
      <c r="AE875" t="s">
        <v>74</v>
      </c>
      <c r="AF875" t="s">
        <v>74</v>
      </c>
      <c r="AG875">
        <v>16</v>
      </c>
      <c r="AH875">
        <v>11</v>
      </c>
      <c r="AI875">
        <v>11</v>
      </c>
      <c r="AJ875">
        <v>0</v>
      </c>
      <c r="AK875">
        <v>1</v>
      </c>
      <c r="AL875" t="s">
        <v>214</v>
      </c>
      <c r="AM875" t="s">
        <v>215</v>
      </c>
      <c r="AN875" t="s">
        <v>216</v>
      </c>
      <c r="AO875" t="s">
        <v>830</v>
      </c>
      <c r="AP875" t="s">
        <v>74</v>
      </c>
      <c r="AQ875" t="s">
        <v>74</v>
      </c>
      <c r="AR875" t="s">
        <v>831</v>
      </c>
      <c r="AS875" t="s">
        <v>832</v>
      </c>
      <c r="AT875" t="s">
        <v>955</v>
      </c>
      <c r="AU875">
        <v>1990</v>
      </c>
      <c r="AV875">
        <v>10</v>
      </c>
      <c r="AW875">
        <v>7</v>
      </c>
      <c r="AX875" t="s">
        <v>74</v>
      </c>
      <c r="AY875" t="s">
        <v>74</v>
      </c>
      <c r="AZ875" t="s">
        <v>74</v>
      </c>
      <c r="BA875" t="s">
        <v>74</v>
      </c>
      <c r="BB875">
        <v>541</v>
      </c>
      <c r="BC875">
        <v>543</v>
      </c>
      <c r="BD875" t="s">
        <v>74</v>
      </c>
      <c r="BE875" t="s">
        <v>74</v>
      </c>
      <c r="BF875" t="s">
        <v>74</v>
      </c>
      <c r="BG875" t="s">
        <v>74</v>
      </c>
      <c r="BH875" t="s">
        <v>74</v>
      </c>
      <c r="BI875">
        <v>3</v>
      </c>
      <c r="BJ875" t="s">
        <v>833</v>
      </c>
      <c r="BK875" t="s">
        <v>97</v>
      </c>
      <c r="BL875" t="s">
        <v>438</v>
      </c>
      <c r="BM875" t="s">
        <v>8644</v>
      </c>
      <c r="BN875" t="s">
        <v>74</v>
      </c>
      <c r="BO875" t="s">
        <v>74</v>
      </c>
      <c r="BP875" t="s">
        <v>74</v>
      </c>
      <c r="BQ875" t="s">
        <v>74</v>
      </c>
      <c r="BR875" t="s">
        <v>100</v>
      </c>
      <c r="BS875" t="s">
        <v>8667</v>
      </c>
      <c r="BT875" t="str">
        <f>HYPERLINK("https%3A%2F%2Fwww.webofscience.com%2Fwos%2Fwoscc%2Ffull-record%2FWOS:A1990DU50200009","View Full Record in Web of Science")</f>
        <v>View Full Record in Web of Science</v>
      </c>
    </row>
    <row r="876" spans="1:72" x14ac:dyDescent="0.15">
      <c r="A876" t="s">
        <v>72</v>
      </c>
      <c r="B876" t="s">
        <v>8668</v>
      </c>
      <c r="C876" t="s">
        <v>74</v>
      </c>
      <c r="D876" t="s">
        <v>74</v>
      </c>
      <c r="E876" t="s">
        <v>74</v>
      </c>
      <c r="F876" t="s">
        <v>8668</v>
      </c>
      <c r="G876" t="s">
        <v>74</v>
      </c>
      <c r="H876" t="s">
        <v>74</v>
      </c>
      <c r="I876" t="s">
        <v>8669</v>
      </c>
      <c r="J876" t="s">
        <v>823</v>
      </c>
      <c r="K876" t="s">
        <v>74</v>
      </c>
      <c r="L876" t="s">
        <v>74</v>
      </c>
      <c r="M876" t="s">
        <v>77</v>
      </c>
      <c r="N876" t="s">
        <v>78</v>
      </c>
      <c r="O876" t="s">
        <v>74</v>
      </c>
      <c r="P876" t="s">
        <v>74</v>
      </c>
      <c r="Q876" t="s">
        <v>74</v>
      </c>
      <c r="R876" t="s">
        <v>74</v>
      </c>
      <c r="S876" t="s">
        <v>74</v>
      </c>
      <c r="T876" t="s">
        <v>74</v>
      </c>
      <c r="U876" t="s">
        <v>74</v>
      </c>
      <c r="V876" t="s">
        <v>74</v>
      </c>
      <c r="W876" t="s">
        <v>8670</v>
      </c>
      <c r="X876" t="s">
        <v>3934</v>
      </c>
      <c r="Y876" t="s">
        <v>8671</v>
      </c>
      <c r="Z876" t="s">
        <v>74</v>
      </c>
      <c r="AA876" t="s">
        <v>74</v>
      </c>
      <c r="AB876" t="s">
        <v>74</v>
      </c>
      <c r="AC876" t="s">
        <v>74</v>
      </c>
      <c r="AD876" t="s">
        <v>74</v>
      </c>
      <c r="AE876" t="s">
        <v>74</v>
      </c>
      <c r="AF876" t="s">
        <v>74</v>
      </c>
      <c r="AG876">
        <v>32</v>
      </c>
      <c r="AH876">
        <v>6</v>
      </c>
      <c r="AI876">
        <v>7</v>
      </c>
      <c r="AJ876">
        <v>0</v>
      </c>
      <c r="AK876">
        <v>5</v>
      </c>
      <c r="AL876" t="s">
        <v>214</v>
      </c>
      <c r="AM876" t="s">
        <v>215</v>
      </c>
      <c r="AN876" t="s">
        <v>216</v>
      </c>
      <c r="AO876" t="s">
        <v>830</v>
      </c>
      <c r="AP876" t="s">
        <v>74</v>
      </c>
      <c r="AQ876" t="s">
        <v>74</v>
      </c>
      <c r="AR876" t="s">
        <v>831</v>
      </c>
      <c r="AS876" t="s">
        <v>832</v>
      </c>
      <c r="AT876" t="s">
        <v>955</v>
      </c>
      <c r="AU876">
        <v>1990</v>
      </c>
      <c r="AV876">
        <v>10</v>
      </c>
      <c r="AW876">
        <v>7</v>
      </c>
      <c r="AX876" t="s">
        <v>74</v>
      </c>
      <c r="AY876" t="s">
        <v>74</v>
      </c>
      <c r="AZ876" t="s">
        <v>74</v>
      </c>
      <c r="BA876" t="s">
        <v>74</v>
      </c>
      <c r="BB876">
        <v>545</v>
      </c>
      <c r="BC876">
        <v>547</v>
      </c>
      <c r="BD876" t="s">
        <v>74</v>
      </c>
      <c r="BE876" t="s">
        <v>74</v>
      </c>
      <c r="BF876" t="s">
        <v>74</v>
      </c>
      <c r="BG876" t="s">
        <v>74</v>
      </c>
      <c r="BH876" t="s">
        <v>74</v>
      </c>
      <c r="BI876">
        <v>3</v>
      </c>
      <c r="BJ876" t="s">
        <v>833</v>
      </c>
      <c r="BK876" t="s">
        <v>97</v>
      </c>
      <c r="BL876" t="s">
        <v>438</v>
      </c>
      <c r="BM876" t="s">
        <v>8644</v>
      </c>
      <c r="BN876" t="s">
        <v>74</v>
      </c>
      <c r="BO876" t="s">
        <v>74</v>
      </c>
      <c r="BP876" t="s">
        <v>74</v>
      </c>
      <c r="BQ876" t="s">
        <v>74</v>
      </c>
      <c r="BR876" t="s">
        <v>100</v>
      </c>
      <c r="BS876" t="s">
        <v>8672</v>
      </c>
      <c r="BT876" t="str">
        <f>HYPERLINK("https%3A%2F%2Fwww.webofscience.com%2Fwos%2Fwoscc%2Ffull-record%2FWOS:A1990DU50200010","View Full Record in Web of Science")</f>
        <v>View Full Record in Web of Science</v>
      </c>
    </row>
    <row r="877" spans="1:72" x14ac:dyDescent="0.15">
      <c r="A877" t="s">
        <v>72</v>
      </c>
      <c r="B877" t="s">
        <v>8673</v>
      </c>
      <c r="C877" t="s">
        <v>74</v>
      </c>
      <c r="D877" t="s">
        <v>74</v>
      </c>
      <c r="E877" t="s">
        <v>74</v>
      </c>
      <c r="F877" t="s">
        <v>8673</v>
      </c>
      <c r="G877" t="s">
        <v>74</v>
      </c>
      <c r="H877" t="s">
        <v>74</v>
      </c>
      <c r="I877" t="s">
        <v>8674</v>
      </c>
      <c r="J877" t="s">
        <v>8675</v>
      </c>
      <c r="K877" t="s">
        <v>74</v>
      </c>
      <c r="L877" t="s">
        <v>74</v>
      </c>
      <c r="M877" t="s">
        <v>77</v>
      </c>
      <c r="N877" t="s">
        <v>78</v>
      </c>
      <c r="O877" t="s">
        <v>74</v>
      </c>
      <c r="P877" t="s">
        <v>74</v>
      </c>
      <c r="Q877" t="s">
        <v>74</v>
      </c>
      <c r="R877" t="s">
        <v>74</v>
      </c>
      <c r="S877" t="s">
        <v>74</v>
      </c>
      <c r="T877" t="s">
        <v>74</v>
      </c>
      <c r="U877" t="s">
        <v>74</v>
      </c>
      <c r="V877" t="s">
        <v>74</v>
      </c>
      <c r="W877" t="s">
        <v>74</v>
      </c>
      <c r="X877" t="s">
        <v>74</v>
      </c>
      <c r="Y877" t="s">
        <v>8676</v>
      </c>
      <c r="Z877" t="s">
        <v>74</v>
      </c>
      <c r="AA877" t="s">
        <v>74</v>
      </c>
      <c r="AB877" t="s">
        <v>8677</v>
      </c>
      <c r="AC877" t="s">
        <v>74</v>
      </c>
      <c r="AD877" t="s">
        <v>74</v>
      </c>
      <c r="AE877" t="s">
        <v>74</v>
      </c>
      <c r="AF877" t="s">
        <v>74</v>
      </c>
      <c r="AG877">
        <v>0</v>
      </c>
      <c r="AH877">
        <v>3</v>
      </c>
      <c r="AI877">
        <v>4</v>
      </c>
      <c r="AJ877">
        <v>0</v>
      </c>
      <c r="AK877">
        <v>1</v>
      </c>
      <c r="AL877" t="s">
        <v>1856</v>
      </c>
      <c r="AM877" t="s">
        <v>1857</v>
      </c>
      <c r="AN877" t="s">
        <v>1858</v>
      </c>
      <c r="AO877" t="s">
        <v>8678</v>
      </c>
      <c r="AP877" t="s">
        <v>74</v>
      </c>
      <c r="AQ877" t="s">
        <v>74</v>
      </c>
      <c r="AR877" t="s">
        <v>8679</v>
      </c>
      <c r="AS877" t="s">
        <v>8680</v>
      </c>
      <c r="AT877" t="s">
        <v>955</v>
      </c>
      <c r="AU877">
        <v>1990</v>
      </c>
      <c r="AV877">
        <v>56</v>
      </c>
      <c r="AW877">
        <v>4</v>
      </c>
      <c r="AX877" t="s">
        <v>74</v>
      </c>
      <c r="AY877" t="s">
        <v>74</v>
      </c>
      <c r="AZ877" t="s">
        <v>74</v>
      </c>
      <c r="BA877" t="s">
        <v>74</v>
      </c>
      <c r="BB877">
        <v>482</v>
      </c>
      <c r="BC877">
        <v>486</v>
      </c>
      <c r="BD877" t="s">
        <v>74</v>
      </c>
      <c r="BE877" t="s">
        <v>8681</v>
      </c>
      <c r="BF877" t="str">
        <f>HYPERLINK("http://dx.doi.org/10.1016/S0254-6299(16)31045-6","http://dx.doi.org/10.1016/S0254-6299(16)31045-6")</f>
        <v>http://dx.doi.org/10.1016/S0254-6299(16)31045-6</v>
      </c>
      <c r="BG877" t="s">
        <v>74</v>
      </c>
      <c r="BH877" t="s">
        <v>74</v>
      </c>
      <c r="BI877">
        <v>5</v>
      </c>
      <c r="BJ877" t="s">
        <v>395</v>
      </c>
      <c r="BK877" t="s">
        <v>97</v>
      </c>
      <c r="BL877" t="s">
        <v>395</v>
      </c>
      <c r="BM877" t="s">
        <v>8682</v>
      </c>
      <c r="BN877" t="s">
        <v>74</v>
      </c>
      <c r="BO877" t="s">
        <v>453</v>
      </c>
      <c r="BP877" t="s">
        <v>74</v>
      </c>
      <c r="BQ877" t="s">
        <v>74</v>
      </c>
      <c r="BR877" t="s">
        <v>100</v>
      </c>
      <c r="BS877" t="s">
        <v>8683</v>
      </c>
      <c r="BT877" t="str">
        <f>HYPERLINK("https%3A%2F%2Fwww.webofscience.com%2Fwos%2Fwoscc%2Ffull-record%2FWOS:A1990DW72800011","View Full Record in Web of Science")</f>
        <v>View Full Record in Web of Science</v>
      </c>
    </row>
    <row r="878" spans="1:72" x14ac:dyDescent="0.15">
      <c r="A878" t="s">
        <v>72</v>
      </c>
      <c r="B878" t="s">
        <v>8684</v>
      </c>
      <c r="C878" t="s">
        <v>74</v>
      </c>
      <c r="D878" t="s">
        <v>74</v>
      </c>
      <c r="E878" t="s">
        <v>74</v>
      </c>
      <c r="F878" t="s">
        <v>8684</v>
      </c>
      <c r="G878" t="s">
        <v>74</v>
      </c>
      <c r="H878" t="s">
        <v>74</v>
      </c>
      <c r="I878" t="s">
        <v>8685</v>
      </c>
      <c r="J878" t="s">
        <v>7154</v>
      </c>
      <c r="K878" t="s">
        <v>74</v>
      </c>
      <c r="L878" t="s">
        <v>74</v>
      </c>
      <c r="M878" t="s">
        <v>77</v>
      </c>
      <c r="N878" t="s">
        <v>78</v>
      </c>
      <c r="O878" t="s">
        <v>74</v>
      </c>
      <c r="P878" t="s">
        <v>74</v>
      </c>
      <c r="Q878" t="s">
        <v>74</v>
      </c>
      <c r="R878" t="s">
        <v>74</v>
      </c>
      <c r="S878" t="s">
        <v>74</v>
      </c>
      <c r="T878" t="s">
        <v>74</v>
      </c>
      <c r="U878" t="s">
        <v>74</v>
      </c>
      <c r="V878" t="s">
        <v>74</v>
      </c>
      <c r="W878" t="s">
        <v>8686</v>
      </c>
      <c r="X878" t="s">
        <v>8687</v>
      </c>
      <c r="Y878" t="s">
        <v>74</v>
      </c>
      <c r="Z878" t="s">
        <v>74</v>
      </c>
      <c r="AA878" t="s">
        <v>74</v>
      </c>
      <c r="AB878" t="s">
        <v>74</v>
      </c>
      <c r="AC878" t="s">
        <v>74</v>
      </c>
      <c r="AD878" t="s">
        <v>74</v>
      </c>
      <c r="AE878" t="s">
        <v>74</v>
      </c>
      <c r="AF878" t="s">
        <v>74</v>
      </c>
      <c r="AG878">
        <v>27</v>
      </c>
      <c r="AH878">
        <v>69</v>
      </c>
      <c r="AI878">
        <v>74</v>
      </c>
      <c r="AJ878">
        <v>1</v>
      </c>
      <c r="AK878">
        <v>16</v>
      </c>
      <c r="AL878" t="s">
        <v>7162</v>
      </c>
      <c r="AM878" t="s">
        <v>6064</v>
      </c>
      <c r="AN878" t="s">
        <v>7163</v>
      </c>
      <c r="AO878" t="s">
        <v>7164</v>
      </c>
      <c r="AP878" t="s">
        <v>74</v>
      </c>
      <c r="AQ878" t="s">
        <v>74</v>
      </c>
      <c r="AR878" t="s">
        <v>7165</v>
      </c>
      <c r="AS878" t="s">
        <v>7166</v>
      </c>
      <c r="AT878" t="s">
        <v>955</v>
      </c>
      <c r="AU878">
        <v>1990</v>
      </c>
      <c r="AV878">
        <v>13</v>
      </c>
      <c r="AW878">
        <v>3</v>
      </c>
      <c r="AX878" t="s">
        <v>74</v>
      </c>
      <c r="AY878" t="s">
        <v>74</v>
      </c>
      <c r="AZ878" t="s">
        <v>74</v>
      </c>
      <c r="BA878" t="s">
        <v>74</v>
      </c>
      <c r="BB878">
        <v>270</v>
      </c>
      <c r="BC878">
        <v>278</v>
      </c>
      <c r="BD878" t="s">
        <v>74</v>
      </c>
      <c r="BE878" t="s">
        <v>8688</v>
      </c>
      <c r="BF878" t="str">
        <f>HYPERLINK("http://dx.doi.org/10.1016/S0723-2020(11)80198-0","http://dx.doi.org/10.1016/S0723-2020(11)80198-0")</f>
        <v>http://dx.doi.org/10.1016/S0723-2020(11)80198-0</v>
      </c>
      <c r="BG878" t="s">
        <v>74</v>
      </c>
      <c r="BH878" t="s">
        <v>74</v>
      </c>
      <c r="BI878">
        <v>9</v>
      </c>
      <c r="BJ878" t="s">
        <v>957</v>
      </c>
      <c r="BK878" t="s">
        <v>97</v>
      </c>
      <c r="BL878" t="s">
        <v>957</v>
      </c>
      <c r="BM878" t="s">
        <v>8689</v>
      </c>
      <c r="BN878" t="s">
        <v>74</v>
      </c>
      <c r="BO878" t="s">
        <v>74</v>
      </c>
      <c r="BP878" t="s">
        <v>74</v>
      </c>
      <c r="BQ878" t="s">
        <v>74</v>
      </c>
      <c r="BR878" t="s">
        <v>100</v>
      </c>
      <c r="BS878" t="s">
        <v>8690</v>
      </c>
      <c r="BT878" t="str">
        <f>HYPERLINK("https%3A%2F%2Fwww.webofscience.com%2Fwos%2Fwoscc%2Ffull-record%2FWOS:A1990DZ20600013","View Full Record in Web of Science")</f>
        <v>View Full Record in Web of Science</v>
      </c>
    </row>
    <row r="879" spans="1:72" x14ac:dyDescent="0.15">
      <c r="A879" t="s">
        <v>72</v>
      </c>
      <c r="B879" t="s">
        <v>8691</v>
      </c>
      <c r="C879" t="s">
        <v>74</v>
      </c>
      <c r="D879" t="s">
        <v>74</v>
      </c>
      <c r="E879" t="s">
        <v>74</v>
      </c>
      <c r="F879" t="s">
        <v>8691</v>
      </c>
      <c r="G879" t="s">
        <v>74</v>
      </c>
      <c r="H879" t="s">
        <v>74</v>
      </c>
      <c r="I879" t="s">
        <v>8692</v>
      </c>
      <c r="J879" t="s">
        <v>189</v>
      </c>
      <c r="K879" t="s">
        <v>74</v>
      </c>
      <c r="L879" t="s">
        <v>74</v>
      </c>
      <c r="M879" t="s">
        <v>77</v>
      </c>
      <c r="N879" t="s">
        <v>78</v>
      </c>
      <c r="O879" t="s">
        <v>74</v>
      </c>
      <c r="P879" t="s">
        <v>74</v>
      </c>
      <c r="Q879" t="s">
        <v>74</v>
      </c>
      <c r="R879" t="s">
        <v>74</v>
      </c>
      <c r="S879" t="s">
        <v>74</v>
      </c>
      <c r="T879" t="s">
        <v>74</v>
      </c>
      <c r="U879" t="s">
        <v>74</v>
      </c>
      <c r="V879" t="s">
        <v>74</v>
      </c>
      <c r="W879" t="s">
        <v>8693</v>
      </c>
      <c r="X879" t="s">
        <v>8694</v>
      </c>
      <c r="Y879" t="s">
        <v>74</v>
      </c>
      <c r="Z879" t="s">
        <v>74</v>
      </c>
      <c r="AA879" t="s">
        <v>74</v>
      </c>
      <c r="AB879" t="s">
        <v>74</v>
      </c>
      <c r="AC879" t="s">
        <v>74</v>
      </c>
      <c r="AD879" t="s">
        <v>74</v>
      </c>
      <c r="AE879" t="s">
        <v>74</v>
      </c>
      <c r="AF879" t="s">
        <v>74</v>
      </c>
      <c r="AG879">
        <v>54</v>
      </c>
      <c r="AH879">
        <v>83</v>
      </c>
      <c r="AI879">
        <v>85</v>
      </c>
      <c r="AJ879">
        <v>0</v>
      </c>
      <c r="AK879">
        <v>5</v>
      </c>
      <c r="AL879" t="s">
        <v>195</v>
      </c>
      <c r="AM879" t="s">
        <v>87</v>
      </c>
      <c r="AN879" t="s">
        <v>4743</v>
      </c>
      <c r="AO879" t="s">
        <v>197</v>
      </c>
      <c r="AP879" t="s">
        <v>74</v>
      </c>
      <c r="AQ879" t="s">
        <v>74</v>
      </c>
      <c r="AR879" t="s">
        <v>198</v>
      </c>
      <c r="AS879" t="s">
        <v>199</v>
      </c>
      <c r="AT879" t="s">
        <v>8695</v>
      </c>
      <c r="AU879">
        <v>1990</v>
      </c>
      <c r="AV879">
        <v>94</v>
      </c>
      <c r="AW879">
        <v>15</v>
      </c>
      <c r="AX879" t="s">
        <v>74</v>
      </c>
      <c r="AY879" t="s">
        <v>74</v>
      </c>
      <c r="AZ879" t="s">
        <v>74</v>
      </c>
      <c r="BA879" t="s">
        <v>74</v>
      </c>
      <c r="BB879">
        <v>6126</v>
      </c>
      <c r="BC879">
        <v>6132</v>
      </c>
      <c r="BD879" t="s">
        <v>74</v>
      </c>
      <c r="BE879" t="s">
        <v>8696</v>
      </c>
      <c r="BF879" t="str">
        <f>HYPERLINK("http://dx.doi.org/10.1021/j100378a089","http://dx.doi.org/10.1021/j100378a089")</f>
        <v>http://dx.doi.org/10.1021/j100378a089</v>
      </c>
      <c r="BG879" t="s">
        <v>74</v>
      </c>
      <c r="BH879" t="s">
        <v>74</v>
      </c>
      <c r="BI879">
        <v>7</v>
      </c>
      <c r="BJ879" t="s">
        <v>202</v>
      </c>
      <c r="BK879" t="s">
        <v>97</v>
      </c>
      <c r="BL879" t="s">
        <v>203</v>
      </c>
      <c r="BM879" t="s">
        <v>8697</v>
      </c>
      <c r="BN879" t="s">
        <v>74</v>
      </c>
      <c r="BO879" t="s">
        <v>74</v>
      </c>
      <c r="BP879" t="s">
        <v>74</v>
      </c>
      <c r="BQ879" t="s">
        <v>74</v>
      </c>
      <c r="BR879" t="s">
        <v>100</v>
      </c>
      <c r="BS879" t="s">
        <v>8698</v>
      </c>
      <c r="BT879" t="str">
        <f>HYPERLINK("https%3A%2F%2Fwww.webofscience.com%2Fwos%2Fwoscc%2Ffull-record%2FWOS:A1990DQ91200089","View Full Record in Web of Science")</f>
        <v>View Full Record in Web of Science</v>
      </c>
    </row>
    <row r="880" spans="1:72" x14ac:dyDescent="0.15">
      <c r="A880" t="s">
        <v>72</v>
      </c>
      <c r="B880" t="s">
        <v>8699</v>
      </c>
      <c r="C880" t="s">
        <v>74</v>
      </c>
      <c r="D880" t="s">
        <v>74</v>
      </c>
      <c r="E880" t="s">
        <v>74</v>
      </c>
      <c r="F880" t="s">
        <v>8699</v>
      </c>
      <c r="G880" t="s">
        <v>74</v>
      </c>
      <c r="H880" t="s">
        <v>74</v>
      </c>
      <c r="I880" t="s">
        <v>8700</v>
      </c>
      <c r="J880" t="s">
        <v>76</v>
      </c>
      <c r="K880" t="s">
        <v>74</v>
      </c>
      <c r="L880" t="s">
        <v>74</v>
      </c>
      <c r="M880" t="s">
        <v>77</v>
      </c>
      <c r="N880" t="s">
        <v>334</v>
      </c>
      <c r="O880" t="s">
        <v>74</v>
      </c>
      <c r="P880" t="s">
        <v>74</v>
      </c>
      <c r="Q880" t="s">
        <v>74</v>
      </c>
      <c r="R880" t="s">
        <v>74</v>
      </c>
      <c r="S880" t="s">
        <v>74</v>
      </c>
      <c r="T880" t="s">
        <v>74</v>
      </c>
      <c r="U880" t="s">
        <v>74</v>
      </c>
      <c r="V880" t="s">
        <v>74</v>
      </c>
      <c r="W880" t="s">
        <v>8701</v>
      </c>
      <c r="X880" t="s">
        <v>8702</v>
      </c>
      <c r="Y880" t="s">
        <v>8703</v>
      </c>
      <c r="Z880" t="s">
        <v>74</v>
      </c>
      <c r="AA880" t="s">
        <v>74</v>
      </c>
      <c r="AB880" t="s">
        <v>74</v>
      </c>
      <c r="AC880" t="s">
        <v>74</v>
      </c>
      <c r="AD880" t="s">
        <v>74</v>
      </c>
      <c r="AE880" t="s">
        <v>74</v>
      </c>
      <c r="AF880" t="s">
        <v>74</v>
      </c>
      <c r="AG880">
        <v>12</v>
      </c>
      <c r="AH880">
        <v>12</v>
      </c>
      <c r="AI880">
        <v>12</v>
      </c>
      <c r="AJ880">
        <v>0</v>
      </c>
      <c r="AK880">
        <v>1</v>
      </c>
      <c r="AL880" t="s">
        <v>86</v>
      </c>
      <c r="AM880" t="s">
        <v>87</v>
      </c>
      <c r="AN880" t="s">
        <v>88</v>
      </c>
      <c r="AO880" t="s">
        <v>89</v>
      </c>
      <c r="AP880" t="s">
        <v>74</v>
      </c>
      <c r="AQ880" t="s">
        <v>74</v>
      </c>
      <c r="AR880" t="s">
        <v>91</v>
      </c>
      <c r="AS880" t="s">
        <v>92</v>
      </c>
      <c r="AT880" t="s">
        <v>1450</v>
      </c>
      <c r="AU880">
        <v>1990</v>
      </c>
      <c r="AV880">
        <v>95</v>
      </c>
      <c r="AW880" t="s">
        <v>906</v>
      </c>
      <c r="AX880" t="s">
        <v>74</v>
      </c>
      <c r="AY880" t="s">
        <v>74</v>
      </c>
      <c r="AZ880" t="s">
        <v>74</v>
      </c>
      <c r="BA880" t="s">
        <v>74</v>
      </c>
      <c r="BB880">
        <v>11747</v>
      </c>
      <c r="BC880">
        <v>11754</v>
      </c>
      <c r="BD880" t="s">
        <v>74</v>
      </c>
      <c r="BE880" t="s">
        <v>8704</v>
      </c>
      <c r="BF880" t="str">
        <f>HYPERLINK("http://dx.doi.org/10.1029/JD095iD08p11747","http://dx.doi.org/10.1029/JD095iD08p11747")</f>
        <v>http://dx.doi.org/10.1029/JD095iD08p11747</v>
      </c>
      <c r="BG880" t="s">
        <v>74</v>
      </c>
      <c r="BH880" t="s">
        <v>74</v>
      </c>
      <c r="BI880">
        <v>8</v>
      </c>
      <c r="BJ880" t="s">
        <v>96</v>
      </c>
      <c r="BK880" t="s">
        <v>97</v>
      </c>
      <c r="BL880" t="s">
        <v>96</v>
      </c>
      <c r="BM880" t="s">
        <v>8705</v>
      </c>
      <c r="BN880" t="s">
        <v>74</v>
      </c>
      <c r="BO880" t="s">
        <v>74</v>
      </c>
      <c r="BP880" t="s">
        <v>74</v>
      </c>
      <c r="BQ880" t="s">
        <v>74</v>
      </c>
      <c r="BR880" t="s">
        <v>100</v>
      </c>
      <c r="BS880" t="s">
        <v>8706</v>
      </c>
      <c r="BT880" t="str">
        <f>HYPERLINK("https%3A%2F%2Fwww.webofscience.com%2Fwos%2Fwoscc%2Ffull-record%2FWOS:A1990DQ89900006","View Full Record in Web of Science")</f>
        <v>View Full Record in Web of Science</v>
      </c>
    </row>
    <row r="881" spans="1:72" x14ac:dyDescent="0.15">
      <c r="A881" t="s">
        <v>72</v>
      </c>
      <c r="B881" t="s">
        <v>8707</v>
      </c>
      <c r="C881" t="s">
        <v>74</v>
      </c>
      <c r="D881" t="s">
        <v>74</v>
      </c>
      <c r="E881" t="s">
        <v>74</v>
      </c>
      <c r="F881" t="s">
        <v>8707</v>
      </c>
      <c r="G881" t="s">
        <v>74</v>
      </c>
      <c r="H881" t="s">
        <v>74</v>
      </c>
      <c r="I881" t="s">
        <v>8708</v>
      </c>
      <c r="J881" t="s">
        <v>104</v>
      </c>
      <c r="K881" t="s">
        <v>74</v>
      </c>
      <c r="L881" t="s">
        <v>74</v>
      </c>
      <c r="M881" t="s">
        <v>77</v>
      </c>
      <c r="N881" t="s">
        <v>78</v>
      </c>
      <c r="O881" t="s">
        <v>74</v>
      </c>
      <c r="P881" t="s">
        <v>74</v>
      </c>
      <c r="Q881" t="s">
        <v>74</v>
      </c>
      <c r="R881" t="s">
        <v>74</v>
      </c>
      <c r="S881" t="s">
        <v>74</v>
      </c>
      <c r="T881" t="s">
        <v>74</v>
      </c>
      <c r="U881" t="s">
        <v>74</v>
      </c>
      <c r="V881" t="s">
        <v>74</v>
      </c>
      <c r="W881" t="s">
        <v>8709</v>
      </c>
      <c r="X881" t="s">
        <v>74</v>
      </c>
      <c r="Y881" t="s">
        <v>8710</v>
      </c>
      <c r="Z881" t="s">
        <v>74</v>
      </c>
      <c r="AA881" t="s">
        <v>8711</v>
      </c>
      <c r="AB881" t="s">
        <v>74</v>
      </c>
      <c r="AC881" t="s">
        <v>74</v>
      </c>
      <c r="AD881" t="s">
        <v>74</v>
      </c>
      <c r="AE881" t="s">
        <v>74</v>
      </c>
      <c r="AF881" t="s">
        <v>74</v>
      </c>
      <c r="AG881">
        <v>20</v>
      </c>
      <c r="AH881">
        <v>106</v>
      </c>
      <c r="AI881">
        <v>116</v>
      </c>
      <c r="AJ881">
        <v>1</v>
      </c>
      <c r="AK881">
        <v>12</v>
      </c>
      <c r="AL881" t="s">
        <v>110</v>
      </c>
      <c r="AM881" t="s">
        <v>111</v>
      </c>
      <c r="AN881" t="s">
        <v>112</v>
      </c>
      <c r="AO881" t="s">
        <v>113</v>
      </c>
      <c r="AP881" t="s">
        <v>74</v>
      </c>
      <c r="AQ881" t="s">
        <v>74</v>
      </c>
      <c r="AR881" t="s">
        <v>104</v>
      </c>
      <c r="AS881" t="s">
        <v>114</v>
      </c>
      <c r="AT881" t="s">
        <v>8712</v>
      </c>
      <c r="AU881">
        <v>1990</v>
      </c>
      <c r="AV881">
        <v>346</v>
      </c>
      <c r="AW881">
        <v>6281</v>
      </c>
      <c r="AX881" t="s">
        <v>74</v>
      </c>
      <c r="AY881" t="s">
        <v>74</v>
      </c>
      <c r="AZ881" t="s">
        <v>74</v>
      </c>
      <c r="BA881" t="s">
        <v>74</v>
      </c>
      <c r="BB881">
        <v>258</v>
      </c>
      <c r="BC881">
        <v>260</v>
      </c>
      <c r="BD881" t="s">
        <v>74</v>
      </c>
      <c r="BE881" t="s">
        <v>8713</v>
      </c>
      <c r="BF881" t="str">
        <f>HYPERLINK("http://dx.doi.org/10.1038/346258a0","http://dx.doi.org/10.1038/346258a0")</f>
        <v>http://dx.doi.org/10.1038/346258a0</v>
      </c>
      <c r="BG881" t="s">
        <v>74</v>
      </c>
      <c r="BH881" t="s">
        <v>74</v>
      </c>
      <c r="BI881">
        <v>3</v>
      </c>
      <c r="BJ881" t="s">
        <v>117</v>
      </c>
      <c r="BK881" t="s">
        <v>97</v>
      </c>
      <c r="BL881" t="s">
        <v>118</v>
      </c>
      <c r="BM881" t="s">
        <v>8714</v>
      </c>
      <c r="BN881" t="s">
        <v>74</v>
      </c>
      <c r="BO881" t="s">
        <v>74</v>
      </c>
      <c r="BP881" t="s">
        <v>74</v>
      </c>
      <c r="BQ881" t="s">
        <v>74</v>
      </c>
      <c r="BR881" t="s">
        <v>100</v>
      </c>
      <c r="BS881" t="s">
        <v>8715</v>
      </c>
      <c r="BT881" t="str">
        <f>HYPERLINK("https%3A%2F%2Fwww.webofscience.com%2Fwos%2Fwoscc%2Ffull-record%2FWOS:A1990DP45600060","View Full Record in Web of Science")</f>
        <v>View Full Record in Web of Science</v>
      </c>
    </row>
    <row r="882" spans="1:72" x14ac:dyDescent="0.15">
      <c r="A882" t="s">
        <v>72</v>
      </c>
      <c r="B882" t="s">
        <v>8716</v>
      </c>
      <c r="C882" t="s">
        <v>74</v>
      </c>
      <c r="D882" t="s">
        <v>74</v>
      </c>
      <c r="E882" t="s">
        <v>74</v>
      </c>
      <c r="F882" t="s">
        <v>8716</v>
      </c>
      <c r="G882" t="s">
        <v>74</v>
      </c>
      <c r="H882" t="s">
        <v>74</v>
      </c>
      <c r="I882" t="s">
        <v>8717</v>
      </c>
      <c r="J882" t="s">
        <v>3703</v>
      </c>
      <c r="K882" t="s">
        <v>74</v>
      </c>
      <c r="L882" t="s">
        <v>74</v>
      </c>
      <c r="M882" t="s">
        <v>1652</v>
      </c>
      <c r="N882" t="s">
        <v>78</v>
      </c>
      <c r="O882" t="s">
        <v>74</v>
      </c>
      <c r="P882" t="s">
        <v>74</v>
      </c>
      <c r="Q882" t="s">
        <v>74</v>
      </c>
      <c r="R882" t="s">
        <v>74</v>
      </c>
      <c r="S882" t="s">
        <v>74</v>
      </c>
      <c r="T882" t="s">
        <v>74</v>
      </c>
      <c r="U882" t="s">
        <v>74</v>
      </c>
      <c r="V882" t="s">
        <v>74</v>
      </c>
      <c r="W882" t="s">
        <v>8718</v>
      </c>
      <c r="X882" t="s">
        <v>8719</v>
      </c>
      <c r="Y882" t="s">
        <v>8720</v>
      </c>
      <c r="Z882" t="s">
        <v>74</v>
      </c>
      <c r="AA882" t="s">
        <v>74</v>
      </c>
      <c r="AB882" t="s">
        <v>74</v>
      </c>
      <c r="AC882" t="s">
        <v>74</v>
      </c>
      <c r="AD882" t="s">
        <v>74</v>
      </c>
      <c r="AE882" t="s">
        <v>74</v>
      </c>
      <c r="AF882" t="s">
        <v>74</v>
      </c>
      <c r="AG882">
        <v>14</v>
      </c>
      <c r="AH882">
        <v>0</v>
      </c>
      <c r="AI882">
        <v>0</v>
      </c>
      <c r="AJ882">
        <v>1</v>
      </c>
      <c r="AK882">
        <v>2</v>
      </c>
      <c r="AL882" t="s">
        <v>1776</v>
      </c>
      <c r="AM882" t="s">
        <v>1777</v>
      </c>
      <c r="AN882" t="s">
        <v>1778</v>
      </c>
      <c r="AO882" t="s">
        <v>3710</v>
      </c>
      <c r="AP882" t="s">
        <v>74</v>
      </c>
      <c r="AQ882" t="s">
        <v>74</v>
      </c>
      <c r="AR882" t="s">
        <v>3711</v>
      </c>
      <c r="AS882" t="s">
        <v>74</v>
      </c>
      <c r="AT882" t="s">
        <v>1485</v>
      </c>
      <c r="AU882">
        <v>1990</v>
      </c>
      <c r="AV882">
        <v>311</v>
      </c>
      <c r="AW882">
        <v>1</v>
      </c>
      <c r="AX882" t="s">
        <v>74</v>
      </c>
      <c r="AY882" t="s">
        <v>74</v>
      </c>
      <c r="AZ882" t="s">
        <v>74</v>
      </c>
      <c r="BA882" t="s">
        <v>74</v>
      </c>
      <c r="BB882">
        <v>197</v>
      </c>
      <c r="BC882">
        <v>204</v>
      </c>
      <c r="BD882" t="s">
        <v>74</v>
      </c>
      <c r="BE882" t="s">
        <v>74</v>
      </c>
      <c r="BF882" t="s">
        <v>74</v>
      </c>
      <c r="BG882" t="s">
        <v>74</v>
      </c>
      <c r="BH882" t="s">
        <v>74</v>
      </c>
      <c r="BI882">
        <v>8</v>
      </c>
      <c r="BJ882" t="s">
        <v>117</v>
      </c>
      <c r="BK882" t="s">
        <v>97</v>
      </c>
      <c r="BL882" t="s">
        <v>118</v>
      </c>
      <c r="BM882" t="s">
        <v>8721</v>
      </c>
      <c r="BN882" t="s">
        <v>74</v>
      </c>
      <c r="BO882" t="s">
        <v>74</v>
      </c>
      <c r="BP882" t="s">
        <v>74</v>
      </c>
      <c r="BQ882" t="s">
        <v>74</v>
      </c>
      <c r="BR882" t="s">
        <v>100</v>
      </c>
      <c r="BS882" t="s">
        <v>8722</v>
      </c>
      <c r="BT882" t="str">
        <f>HYPERLINK("https%3A%2F%2Fwww.webofscience.com%2Fwos%2Fwoscc%2Ffull-record%2FWOS:A1990DM93900032","View Full Record in Web of Science")</f>
        <v>View Full Record in Web of Science</v>
      </c>
    </row>
    <row r="883" spans="1:72" x14ac:dyDescent="0.15">
      <c r="A883" t="s">
        <v>72</v>
      </c>
      <c r="B883" t="s">
        <v>8723</v>
      </c>
      <c r="C883" t="s">
        <v>74</v>
      </c>
      <c r="D883" t="s">
        <v>74</v>
      </c>
      <c r="E883" t="s">
        <v>74</v>
      </c>
      <c r="F883" t="s">
        <v>8723</v>
      </c>
      <c r="G883" t="s">
        <v>74</v>
      </c>
      <c r="H883" t="s">
        <v>74</v>
      </c>
      <c r="I883" t="s">
        <v>8724</v>
      </c>
      <c r="J883" t="s">
        <v>208</v>
      </c>
      <c r="K883" t="s">
        <v>74</v>
      </c>
      <c r="L883" t="s">
        <v>74</v>
      </c>
      <c r="M883" t="s">
        <v>77</v>
      </c>
      <c r="N883" t="s">
        <v>78</v>
      </c>
      <c r="O883" t="s">
        <v>74</v>
      </c>
      <c r="P883" t="s">
        <v>74</v>
      </c>
      <c r="Q883" t="s">
        <v>74</v>
      </c>
      <c r="R883" t="s">
        <v>74</v>
      </c>
      <c r="S883" t="s">
        <v>74</v>
      </c>
      <c r="T883" t="s">
        <v>74</v>
      </c>
      <c r="U883" t="s">
        <v>74</v>
      </c>
      <c r="V883" t="s">
        <v>74</v>
      </c>
      <c r="W883" t="s">
        <v>8725</v>
      </c>
      <c r="X883" t="s">
        <v>8726</v>
      </c>
      <c r="Y883" t="s">
        <v>8727</v>
      </c>
      <c r="Z883" t="s">
        <v>74</v>
      </c>
      <c r="AA883" t="s">
        <v>8728</v>
      </c>
      <c r="AB883" t="s">
        <v>8729</v>
      </c>
      <c r="AC883" t="s">
        <v>74</v>
      </c>
      <c r="AD883" t="s">
        <v>74</v>
      </c>
      <c r="AE883" t="s">
        <v>74</v>
      </c>
      <c r="AF883" t="s">
        <v>74</v>
      </c>
      <c r="AG883">
        <v>26</v>
      </c>
      <c r="AH883">
        <v>6</v>
      </c>
      <c r="AI883">
        <v>6</v>
      </c>
      <c r="AJ883">
        <v>0</v>
      </c>
      <c r="AK883">
        <v>0</v>
      </c>
      <c r="AL883" t="s">
        <v>842</v>
      </c>
      <c r="AM883" t="s">
        <v>215</v>
      </c>
      <c r="AN883" t="s">
        <v>843</v>
      </c>
      <c r="AO883" t="s">
        <v>217</v>
      </c>
      <c r="AP883" t="s">
        <v>74</v>
      </c>
      <c r="AQ883" t="s">
        <v>74</v>
      </c>
      <c r="AR883" t="s">
        <v>2026</v>
      </c>
      <c r="AS883" t="s">
        <v>219</v>
      </c>
      <c r="AT883" t="s">
        <v>1732</v>
      </c>
      <c r="AU883">
        <v>1990</v>
      </c>
      <c r="AV883">
        <v>8</v>
      </c>
      <c r="AW883" t="s">
        <v>4936</v>
      </c>
      <c r="AX883" t="s">
        <v>74</v>
      </c>
      <c r="AY883" t="s">
        <v>74</v>
      </c>
      <c r="AZ883" t="s">
        <v>74</v>
      </c>
      <c r="BA883" t="s">
        <v>74</v>
      </c>
      <c r="BB883">
        <v>541</v>
      </c>
      <c r="BC883">
        <v>548</v>
      </c>
      <c r="BD883" t="s">
        <v>74</v>
      </c>
      <c r="BE883" t="s">
        <v>74</v>
      </c>
      <c r="BF883" t="s">
        <v>74</v>
      </c>
      <c r="BG883" t="s">
        <v>74</v>
      </c>
      <c r="BH883" t="s">
        <v>74</v>
      </c>
      <c r="BI883">
        <v>8</v>
      </c>
      <c r="BJ883" t="s">
        <v>221</v>
      </c>
      <c r="BK883" t="s">
        <v>97</v>
      </c>
      <c r="BL883" t="s">
        <v>222</v>
      </c>
      <c r="BM883" t="s">
        <v>8730</v>
      </c>
      <c r="BN883" t="s">
        <v>74</v>
      </c>
      <c r="BO883" t="s">
        <v>74</v>
      </c>
      <c r="BP883" t="s">
        <v>74</v>
      </c>
      <c r="BQ883" t="s">
        <v>74</v>
      </c>
      <c r="BR883" t="s">
        <v>100</v>
      </c>
      <c r="BS883" t="s">
        <v>8731</v>
      </c>
      <c r="BT883" t="str">
        <f>HYPERLINK("https%3A%2F%2Fwww.webofscience.com%2Fwos%2Fwoscc%2Ffull-record%2FWOS:A1990DU10300011","View Full Record in Web of Science")</f>
        <v>View Full Record in Web of Science</v>
      </c>
    </row>
    <row r="884" spans="1:72" x14ac:dyDescent="0.15">
      <c r="A884" t="s">
        <v>72</v>
      </c>
      <c r="B884" t="s">
        <v>8732</v>
      </c>
      <c r="C884" t="s">
        <v>74</v>
      </c>
      <c r="D884" t="s">
        <v>74</v>
      </c>
      <c r="E884" t="s">
        <v>74</v>
      </c>
      <c r="F884" t="s">
        <v>8732</v>
      </c>
      <c r="G884" t="s">
        <v>74</v>
      </c>
      <c r="H884" t="s">
        <v>74</v>
      </c>
      <c r="I884" t="s">
        <v>8733</v>
      </c>
      <c r="J884" t="s">
        <v>7785</v>
      </c>
      <c r="K884" t="s">
        <v>74</v>
      </c>
      <c r="L884" t="s">
        <v>74</v>
      </c>
      <c r="M884" t="s">
        <v>77</v>
      </c>
      <c r="N884" t="s">
        <v>141</v>
      </c>
      <c r="O884" t="s">
        <v>74</v>
      </c>
      <c r="P884" t="s">
        <v>74</v>
      </c>
      <c r="Q884" t="s">
        <v>74</v>
      </c>
      <c r="R884" t="s">
        <v>74</v>
      </c>
      <c r="S884" t="s">
        <v>74</v>
      </c>
      <c r="T884" t="s">
        <v>74</v>
      </c>
      <c r="U884" t="s">
        <v>74</v>
      </c>
      <c r="V884" t="s">
        <v>74</v>
      </c>
      <c r="W884" t="s">
        <v>74</v>
      </c>
      <c r="X884" t="s">
        <v>74</v>
      </c>
      <c r="Y884" t="s">
        <v>74</v>
      </c>
      <c r="Z884" t="s">
        <v>74</v>
      </c>
      <c r="AA884" t="s">
        <v>74</v>
      </c>
      <c r="AB884" t="s">
        <v>74</v>
      </c>
      <c r="AC884" t="s">
        <v>74</v>
      </c>
      <c r="AD884" t="s">
        <v>74</v>
      </c>
      <c r="AE884" t="s">
        <v>74</v>
      </c>
      <c r="AF884" t="s">
        <v>74</v>
      </c>
      <c r="AG884">
        <v>1</v>
      </c>
      <c r="AH884">
        <v>0</v>
      </c>
      <c r="AI884">
        <v>0</v>
      </c>
      <c r="AJ884">
        <v>0</v>
      </c>
      <c r="AK884">
        <v>0</v>
      </c>
      <c r="AL884" t="s">
        <v>7786</v>
      </c>
      <c r="AM884" t="s">
        <v>111</v>
      </c>
      <c r="AN884" t="s">
        <v>7787</v>
      </c>
      <c r="AO884" t="s">
        <v>7788</v>
      </c>
      <c r="AP884" t="s">
        <v>74</v>
      </c>
      <c r="AQ884" t="s">
        <v>74</v>
      </c>
      <c r="AR884" t="s">
        <v>7789</v>
      </c>
      <c r="AS884" t="s">
        <v>7790</v>
      </c>
      <c r="AT884" t="s">
        <v>1516</v>
      </c>
      <c r="AU884">
        <v>1990</v>
      </c>
      <c r="AV884">
        <v>156</v>
      </c>
      <c r="AW884" t="s">
        <v>74</v>
      </c>
      <c r="AX884">
        <v>2</v>
      </c>
      <c r="AY884" t="s">
        <v>74</v>
      </c>
      <c r="AZ884" t="s">
        <v>74</v>
      </c>
      <c r="BA884" t="s">
        <v>74</v>
      </c>
      <c r="BB884">
        <v>218</v>
      </c>
      <c r="BC884">
        <v>218</v>
      </c>
      <c r="BD884" t="s">
        <v>74</v>
      </c>
      <c r="BE884" t="s">
        <v>8734</v>
      </c>
      <c r="BF884" t="str">
        <f>HYPERLINK("http://dx.doi.org/10.2307/635339","http://dx.doi.org/10.2307/635339")</f>
        <v>http://dx.doi.org/10.2307/635339</v>
      </c>
      <c r="BG884" t="s">
        <v>74</v>
      </c>
      <c r="BH884" t="s">
        <v>74</v>
      </c>
      <c r="BI884">
        <v>1</v>
      </c>
      <c r="BJ884" t="s">
        <v>7791</v>
      </c>
      <c r="BK884" t="s">
        <v>590</v>
      </c>
      <c r="BL884" t="s">
        <v>7791</v>
      </c>
      <c r="BM884" t="s">
        <v>8735</v>
      </c>
      <c r="BN884" t="s">
        <v>74</v>
      </c>
      <c r="BO884" t="s">
        <v>74</v>
      </c>
      <c r="BP884" t="s">
        <v>74</v>
      </c>
      <c r="BQ884" t="s">
        <v>74</v>
      </c>
      <c r="BR884" t="s">
        <v>100</v>
      </c>
      <c r="BS884" t="s">
        <v>8736</v>
      </c>
      <c r="BT884" t="str">
        <f>HYPERLINK("https%3A%2F%2Fwww.webofscience.com%2Fwos%2Fwoscc%2Ffull-record%2FWOS:A1990DU39600019","View Full Record in Web of Science")</f>
        <v>View Full Record in Web of Science</v>
      </c>
    </row>
    <row r="885" spans="1:72" x14ac:dyDescent="0.15">
      <c r="A885" t="s">
        <v>72</v>
      </c>
      <c r="B885" t="s">
        <v>8737</v>
      </c>
      <c r="C885" t="s">
        <v>74</v>
      </c>
      <c r="D885" t="s">
        <v>74</v>
      </c>
      <c r="E885" t="s">
        <v>74</v>
      </c>
      <c r="F885" t="s">
        <v>8737</v>
      </c>
      <c r="G885" t="s">
        <v>74</v>
      </c>
      <c r="H885" t="s">
        <v>74</v>
      </c>
      <c r="I885" t="s">
        <v>8738</v>
      </c>
      <c r="J885" t="s">
        <v>471</v>
      </c>
      <c r="K885" t="s">
        <v>74</v>
      </c>
      <c r="L885" t="s">
        <v>74</v>
      </c>
      <c r="M885" t="s">
        <v>472</v>
      </c>
      <c r="N885" t="s">
        <v>334</v>
      </c>
      <c r="O885" t="s">
        <v>74</v>
      </c>
      <c r="P885" t="s">
        <v>74</v>
      </c>
      <c r="Q885" t="s">
        <v>74</v>
      </c>
      <c r="R885" t="s">
        <v>74</v>
      </c>
      <c r="S885" t="s">
        <v>74</v>
      </c>
      <c r="T885" t="s">
        <v>74</v>
      </c>
      <c r="U885" t="s">
        <v>74</v>
      </c>
      <c r="V885" t="s">
        <v>74</v>
      </c>
      <c r="W885" t="s">
        <v>74</v>
      </c>
      <c r="X885" t="s">
        <v>74</v>
      </c>
      <c r="Y885" t="s">
        <v>6111</v>
      </c>
      <c r="Z885" t="s">
        <v>74</v>
      </c>
      <c r="AA885" t="s">
        <v>74</v>
      </c>
      <c r="AB885" t="s">
        <v>74</v>
      </c>
      <c r="AC885" t="s">
        <v>74</v>
      </c>
      <c r="AD885" t="s">
        <v>74</v>
      </c>
      <c r="AE885" t="s">
        <v>74</v>
      </c>
      <c r="AF885" t="s">
        <v>74</v>
      </c>
      <c r="AG885">
        <v>2</v>
      </c>
      <c r="AH885">
        <v>0</v>
      </c>
      <c r="AI885">
        <v>0</v>
      </c>
      <c r="AJ885">
        <v>0</v>
      </c>
      <c r="AK885">
        <v>0</v>
      </c>
      <c r="AL885" t="s">
        <v>475</v>
      </c>
      <c r="AM885" t="s">
        <v>476</v>
      </c>
      <c r="AN885" t="s">
        <v>477</v>
      </c>
      <c r="AO885" t="s">
        <v>478</v>
      </c>
      <c r="AP885" t="s">
        <v>74</v>
      </c>
      <c r="AQ885" t="s">
        <v>74</v>
      </c>
      <c r="AR885" t="s">
        <v>479</v>
      </c>
      <c r="AS885" t="s">
        <v>480</v>
      </c>
      <c r="AT885" t="s">
        <v>1732</v>
      </c>
      <c r="AU885">
        <v>1990</v>
      </c>
      <c r="AV885">
        <v>30</v>
      </c>
      <c r="AW885">
        <v>4</v>
      </c>
      <c r="AX885" t="s">
        <v>74</v>
      </c>
      <c r="AY885" t="s">
        <v>74</v>
      </c>
      <c r="AZ885" t="s">
        <v>74</v>
      </c>
      <c r="BA885" t="s">
        <v>74</v>
      </c>
      <c r="BB885">
        <v>675</v>
      </c>
      <c r="BC885">
        <v>678</v>
      </c>
      <c r="BD885" t="s">
        <v>74</v>
      </c>
      <c r="BE885" t="s">
        <v>74</v>
      </c>
      <c r="BF885" t="s">
        <v>74</v>
      </c>
      <c r="BG885" t="s">
        <v>74</v>
      </c>
      <c r="BH885" t="s">
        <v>74</v>
      </c>
      <c r="BI885">
        <v>4</v>
      </c>
      <c r="BJ885" t="s">
        <v>170</v>
      </c>
      <c r="BK885" t="s">
        <v>97</v>
      </c>
      <c r="BL885" t="s">
        <v>170</v>
      </c>
      <c r="BM885" t="s">
        <v>8739</v>
      </c>
      <c r="BN885" t="s">
        <v>74</v>
      </c>
      <c r="BO885" t="s">
        <v>74</v>
      </c>
      <c r="BP885" t="s">
        <v>74</v>
      </c>
      <c r="BQ885" t="s">
        <v>74</v>
      </c>
      <c r="BR885" t="s">
        <v>100</v>
      </c>
      <c r="BS885" t="s">
        <v>8740</v>
      </c>
      <c r="BT885" t="str">
        <f>HYPERLINK("https%3A%2F%2Fwww.webofscience.com%2Fwos%2Fwoscc%2Ffull-record%2FWOS:A1990EE10500033","View Full Record in Web of Science")</f>
        <v>View Full Record in Web of Science</v>
      </c>
    </row>
    <row r="886" spans="1:72" x14ac:dyDescent="0.15">
      <c r="A886" t="s">
        <v>72</v>
      </c>
      <c r="B886" t="s">
        <v>8741</v>
      </c>
      <c r="C886" t="s">
        <v>74</v>
      </c>
      <c r="D886" t="s">
        <v>74</v>
      </c>
      <c r="E886" t="s">
        <v>74</v>
      </c>
      <c r="F886" t="s">
        <v>8741</v>
      </c>
      <c r="G886" t="s">
        <v>74</v>
      </c>
      <c r="H886" t="s">
        <v>74</v>
      </c>
      <c r="I886" t="s">
        <v>8742</v>
      </c>
      <c r="J886" t="s">
        <v>471</v>
      </c>
      <c r="K886" t="s">
        <v>74</v>
      </c>
      <c r="L886" t="s">
        <v>74</v>
      </c>
      <c r="M886" t="s">
        <v>472</v>
      </c>
      <c r="N886" t="s">
        <v>334</v>
      </c>
      <c r="O886" t="s">
        <v>74</v>
      </c>
      <c r="P886" t="s">
        <v>74</v>
      </c>
      <c r="Q886" t="s">
        <v>74</v>
      </c>
      <c r="R886" t="s">
        <v>74</v>
      </c>
      <c r="S886" t="s">
        <v>74</v>
      </c>
      <c r="T886" t="s">
        <v>74</v>
      </c>
      <c r="U886" t="s">
        <v>74</v>
      </c>
      <c r="V886" t="s">
        <v>74</v>
      </c>
      <c r="W886" t="s">
        <v>74</v>
      </c>
      <c r="X886" t="s">
        <v>74</v>
      </c>
      <c r="Y886" t="s">
        <v>8743</v>
      </c>
      <c r="Z886" t="s">
        <v>74</v>
      </c>
      <c r="AA886" t="s">
        <v>74</v>
      </c>
      <c r="AB886" t="s">
        <v>74</v>
      </c>
      <c r="AC886" t="s">
        <v>74</v>
      </c>
      <c r="AD886" t="s">
        <v>74</v>
      </c>
      <c r="AE886" t="s">
        <v>74</v>
      </c>
      <c r="AF886" t="s">
        <v>74</v>
      </c>
      <c r="AG886">
        <v>3</v>
      </c>
      <c r="AH886">
        <v>1</v>
      </c>
      <c r="AI886">
        <v>1</v>
      </c>
      <c r="AJ886">
        <v>0</v>
      </c>
      <c r="AK886">
        <v>0</v>
      </c>
      <c r="AL886" t="s">
        <v>475</v>
      </c>
      <c r="AM886" t="s">
        <v>476</v>
      </c>
      <c r="AN886" t="s">
        <v>477</v>
      </c>
      <c r="AO886" t="s">
        <v>478</v>
      </c>
      <c r="AP886" t="s">
        <v>74</v>
      </c>
      <c r="AQ886" t="s">
        <v>74</v>
      </c>
      <c r="AR886" t="s">
        <v>479</v>
      </c>
      <c r="AS886" t="s">
        <v>480</v>
      </c>
      <c r="AT886" t="s">
        <v>1732</v>
      </c>
      <c r="AU886">
        <v>1990</v>
      </c>
      <c r="AV886">
        <v>30</v>
      </c>
      <c r="AW886">
        <v>4</v>
      </c>
      <c r="AX886" t="s">
        <v>74</v>
      </c>
      <c r="AY886" t="s">
        <v>74</v>
      </c>
      <c r="AZ886" t="s">
        <v>74</v>
      </c>
      <c r="BA886" t="s">
        <v>74</v>
      </c>
      <c r="BB886">
        <v>682</v>
      </c>
      <c r="BC886">
        <v>685</v>
      </c>
      <c r="BD886" t="s">
        <v>74</v>
      </c>
      <c r="BE886" t="s">
        <v>74</v>
      </c>
      <c r="BF886" t="s">
        <v>74</v>
      </c>
      <c r="BG886" t="s">
        <v>74</v>
      </c>
      <c r="BH886" t="s">
        <v>74</v>
      </c>
      <c r="BI886">
        <v>4</v>
      </c>
      <c r="BJ886" t="s">
        <v>170</v>
      </c>
      <c r="BK886" t="s">
        <v>97</v>
      </c>
      <c r="BL886" t="s">
        <v>170</v>
      </c>
      <c r="BM886" t="s">
        <v>8739</v>
      </c>
      <c r="BN886" t="s">
        <v>74</v>
      </c>
      <c r="BO886" t="s">
        <v>74</v>
      </c>
      <c r="BP886" t="s">
        <v>74</v>
      </c>
      <c r="BQ886" t="s">
        <v>74</v>
      </c>
      <c r="BR886" t="s">
        <v>100</v>
      </c>
      <c r="BS886" t="s">
        <v>8744</v>
      </c>
      <c r="BT886" t="str">
        <f>HYPERLINK("https%3A%2F%2Fwww.webofscience.com%2Fwos%2Fwoscc%2Ffull-record%2FWOS:A1990EE10500036","View Full Record in Web of Science")</f>
        <v>View Full Record in Web of Science</v>
      </c>
    </row>
    <row r="887" spans="1:72" x14ac:dyDescent="0.15">
      <c r="A887" t="s">
        <v>72</v>
      </c>
      <c r="B887" t="s">
        <v>8745</v>
      </c>
      <c r="C887" t="s">
        <v>74</v>
      </c>
      <c r="D887" t="s">
        <v>74</v>
      </c>
      <c r="E887" t="s">
        <v>74</v>
      </c>
      <c r="F887" t="s">
        <v>8745</v>
      </c>
      <c r="G887" t="s">
        <v>74</v>
      </c>
      <c r="H887" t="s">
        <v>74</v>
      </c>
      <c r="I887" t="s">
        <v>8746</v>
      </c>
      <c r="J887" t="s">
        <v>8747</v>
      </c>
      <c r="K887" t="s">
        <v>74</v>
      </c>
      <c r="L887" t="s">
        <v>74</v>
      </c>
      <c r="M887" t="s">
        <v>77</v>
      </c>
      <c r="N887" t="s">
        <v>334</v>
      </c>
      <c r="O887" t="s">
        <v>74</v>
      </c>
      <c r="P887" t="s">
        <v>74</v>
      </c>
      <c r="Q887" t="s">
        <v>74</v>
      </c>
      <c r="R887" t="s">
        <v>74</v>
      </c>
      <c r="S887" t="s">
        <v>74</v>
      </c>
      <c r="T887" t="s">
        <v>74</v>
      </c>
      <c r="U887" t="s">
        <v>74</v>
      </c>
      <c r="V887" t="s">
        <v>74</v>
      </c>
      <c r="W887" t="s">
        <v>74</v>
      </c>
      <c r="X887" t="s">
        <v>74</v>
      </c>
      <c r="Y887" t="s">
        <v>8748</v>
      </c>
      <c r="Z887" t="s">
        <v>74</v>
      </c>
      <c r="AA887" t="s">
        <v>74</v>
      </c>
      <c r="AB887" t="s">
        <v>74</v>
      </c>
      <c r="AC887" t="s">
        <v>74</v>
      </c>
      <c r="AD887" t="s">
        <v>74</v>
      </c>
      <c r="AE887" t="s">
        <v>74</v>
      </c>
      <c r="AF887" t="s">
        <v>74</v>
      </c>
      <c r="AG887">
        <v>7</v>
      </c>
      <c r="AH887">
        <v>1</v>
      </c>
      <c r="AI887">
        <v>1</v>
      </c>
      <c r="AJ887">
        <v>0</v>
      </c>
      <c r="AK887">
        <v>0</v>
      </c>
      <c r="AL887" t="s">
        <v>8749</v>
      </c>
      <c r="AM887" t="s">
        <v>215</v>
      </c>
      <c r="AN887" t="s">
        <v>8750</v>
      </c>
      <c r="AO887" t="s">
        <v>8751</v>
      </c>
      <c r="AP887" t="s">
        <v>74</v>
      </c>
      <c r="AQ887" t="s">
        <v>74</v>
      </c>
      <c r="AR887" t="s">
        <v>8752</v>
      </c>
      <c r="AS887" t="s">
        <v>8753</v>
      </c>
      <c r="AT887" t="s">
        <v>1516</v>
      </c>
      <c r="AU887">
        <v>1990</v>
      </c>
      <c r="AV887">
        <v>28</v>
      </c>
      <c r="AW887">
        <v>4</v>
      </c>
      <c r="AX887" t="s">
        <v>74</v>
      </c>
      <c r="AY887" t="s">
        <v>74</v>
      </c>
      <c r="AZ887" t="s">
        <v>74</v>
      </c>
      <c r="BA887" t="s">
        <v>74</v>
      </c>
      <c r="BB887">
        <v>723</v>
      </c>
      <c r="BC887">
        <v>726</v>
      </c>
      <c r="BD887" t="s">
        <v>74</v>
      </c>
      <c r="BE887" t="s">
        <v>8754</v>
      </c>
      <c r="BF887" t="str">
        <f>HYPERLINK("http://dx.doi.org/10.1109/TGRS.1990.572991","http://dx.doi.org/10.1109/TGRS.1990.572991")</f>
        <v>http://dx.doi.org/10.1109/TGRS.1990.572991</v>
      </c>
      <c r="BG887" t="s">
        <v>74</v>
      </c>
      <c r="BH887" t="s">
        <v>74</v>
      </c>
      <c r="BI887">
        <v>4</v>
      </c>
      <c r="BJ887" t="s">
        <v>8755</v>
      </c>
      <c r="BK887" t="s">
        <v>97</v>
      </c>
      <c r="BL887" t="s">
        <v>8756</v>
      </c>
      <c r="BM887" t="s">
        <v>8757</v>
      </c>
      <c r="BN887" t="s">
        <v>74</v>
      </c>
      <c r="BO887" t="s">
        <v>74</v>
      </c>
      <c r="BP887" t="s">
        <v>74</v>
      </c>
      <c r="BQ887" t="s">
        <v>74</v>
      </c>
      <c r="BR887" t="s">
        <v>100</v>
      </c>
      <c r="BS887" t="s">
        <v>8758</v>
      </c>
      <c r="BT887" t="str">
        <f>HYPERLINK("https%3A%2F%2Fwww.webofscience.com%2Fwos%2Fwoscc%2Ffull-record%2FWOS:A1990DQ71100042","View Full Record in Web of Science")</f>
        <v>View Full Record in Web of Science</v>
      </c>
    </row>
    <row r="888" spans="1:72" x14ac:dyDescent="0.15">
      <c r="A888" t="s">
        <v>72</v>
      </c>
      <c r="B888" t="s">
        <v>8759</v>
      </c>
      <c r="C888" t="s">
        <v>74</v>
      </c>
      <c r="D888" t="s">
        <v>74</v>
      </c>
      <c r="E888" t="s">
        <v>74</v>
      </c>
      <c r="F888" t="s">
        <v>8759</v>
      </c>
      <c r="G888" t="s">
        <v>74</v>
      </c>
      <c r="H888" t="s">
        <v>74</v>
      </c>
      <c r="I888" t="s">
        <v>8760</v>
      </c>
      <c r="J888" t="s">
        <v>8747</v>
      </c>
      <c r="K888" t="s">
        <v>74</v>
      </c>
      <c r="L888" t="s">
        <v>74</v>
      </c>
      <c r="M888" t="s">
        <v>77</v>
      </c>
      <c r="N888" t="s">
        <v>334</v>
      </c>
      <c r="O888" t="s">
        <v>74</v>
      </c>
      <c r="P888" t="s">
        <v>74</v>
      </c>
      <c r="Q888" t="s">
        <v>74</v>
      </c>
      <c r="R888" t="s">
        <v>74</v>
      </c>
      <c r="S888" t="s">
        <v>74</v>
      </c>
      <c r="T888" t="s">
        <v>74</v>
      </c>
      <c r="U888" t="s">
        <v>74</v>
      </c>
      <c r="V888" t="s">
        <v>74</v>
      </c>
      <c r="W888" t="s">
        <v>74</v>
      </c>
      <c r="X888" t="s">
        <v>74</v>
      </c>
      <c r="Y888" t="s">
        <v>8761</v>
      </c>
      <c r="Z888" t="s">
        <v>74</v>
      </c>
      <c r="AA888" t="s">
        <v>74</v>
      </c>
      <c r="AB888" t="s">
        <v>74</v>
      </c>
      <c r="AC888" t="s">
        <v>74</v>
      </c>
      <c r="AD888" t="s">
        <v>74</v>
      </c>
      <c r="AE888" t="s">
        <v>74</v>
      </c>
      <c r="AF888" t="s">
        <v>74</v>
      </c>
      <c r="AG888">
        <v>9</v>
      </c>
      <c r="AH888">
        <v>3</v>
      </c>
      <c r="AI888">
        <v>3</v>
      </c>
      <c r="AJ888">
        <v>0</v>
      </c>
      <c r="AK888">
        <v>0</v>
      </c>
      <c r="AL888" t="s">
        <v>8749</v>
      </c>
      <c r="AM888" t="s">
        <v>215</v>
      </c>
      <c r="AN888" t="s">
        <v>8750</v>
      </c>
      <c r="AO888" t="s">
        <v>8751</v>
      </c>
      <c r="AP888" t="s">
        <v>74</v>
      </c>
      <c r="AQ888" t="s">
        <v>74</v>
      </c>
      <c r="AR888" t="s">
        <v>8752</v>
      </c>
      <c r="AS888" t="s">
        <v>8753</v>
      </c>
      <c r="AT888" t="s">
        <v>1516</v>
      </c>
      <c r="AU888">
        <v>1990</v>
      </c>
      <c r="AV888">
        <v>28</v>
      </c>
      <c r="AW888">
        <v>4</v>
      </c>
      <c r="AX888" t="s">
        <v>74</v>
      </c>
      <c r="AY888" t="s">
        <v>74</v>
      </c>
      <c r="AZ888" t="s">
        <v>74</v>
      </c>
      <c r="BA888" t="s">
        <v>74</v>
      </c>
      <c r="BB888">
        <v>726</v>
      </c>
      <c r="BC888">
        <v>729</v>
      </c>
      <c r="BD888" t="s">
        <v>74</v>
      </c>
      <c r="BE888" t="s">
        <v>8762</v>
      </c>
      <c r="BF888" t="str">
        <f>HYPERLINK("http://dx.doi.org/10.1109/TGRS.1990.572992","http://dx.doi.org/10.1109/TGRS.1990.572992")</f>
        <v>http://dx.doi.org/10.1109/TGRS.1990.572992</v>
      </c>
      <c r="BG888" t="s">
        <v>74</v>
      </c>
      <c r="BH888" t="s">
        <v>74</v>
      </c>
      <c r="BI888">
        <v>4</v>
      </c>
      <c r="BJ888" t="s">
        <v>8755</v>
      </c>
      <c r="BK888" t="s">
        <v>97</v>
      </c>
      <c r="BL888" t="s">
        <v>8756</v>
      </c>
      <c r="BM888" t="s">
        <v>8757</v>
      </c>
      <c r="BN888" t="s">
        <v>74</v>
      </c>
      <c r="BO888" t="s">
        <v>74</v>
      </c>
      <c r="BP888" t="s">
        <v>74</v>
      </c>
      <c r="BQ888" t="s">
        <v>74</v>
      </c>
      <c r="BR888" t="s">
        <v>100</v>
      </c>
      <c r="BS888" t="s">
        <v>8763</v>
      </c>
      <c r="BT888" t="str">
        <f>HYPERLINK("https%3A%2F%2Fwww.webofscience.com%2Fwos%2Fwoscc%2Ffull-record%2FWOS:A1990DQ71100043","View Full Record in Web of Science")</f>
        <v>View Full Record in Web of Science</v>
      </c>
    </row>
    <row r="889" spans="1:72" x14ac:dyDescent="0.15">
      <c r="A889" t="s">
        <v>72</v>
      </c>
      <c r="B889" t="s">
        <v>1594</v>
      </c>
      <c r="C889" t="s">
        <v>74</v>
      </c>
      <c r="D889" t="s">
        <v>74</v>
      </c>
      <c r="E889" t="s">
        <v>74</v>
      </c>
      <c r="F889" t="s">
        <v>1594</v>
      </c>
      <c r="G889" t="s">
        <v>74</v>
      </c>
      <c r="H889" t="s">
        <v>74</v>
      </c>
      <c r="I889" t="s">
        <v>8764</v>
      </c>
      <c r="J889" t="s">
        <v>2719</v>
      </c>
      <c r="K889" t="s">
        <v>74</v>
      </c>
      <c r="L889" t="s">
        <v>74</v>
      </c>
      <c r="M889" t="s">
        <v>77</v>
      </c>
      <c r="N889" t="s">
        <v>78</v>
      </c>
      <c r="O889" t="s">
        <v>74</v>
      </c>
      <c r="P889" t="s">
        <v>74</v>
      </c>
      <c r="Q889" t="s">
        <v>74</v>
      </c>
      <c r="R889" t="s">
        <v>74</v>
      </c>
      <c r="S889" t="s">
        <v>74</v>
      </c>
      <c r="T889" t="s">
        <v>74</v>
      </c>
      <c r="U889" t="s">
        <v>74</v>
      </c>
      <c r="V889" t="s">
        <v>74</v>
      </c>
      <c r="W889" t="s">
        <v>8765</v>
      </c>
      <c r="X889" t="s">
        <v>782</v>
      </c>
      <c r="Y889" t="s">
        <v>8766</v>
      </c>
      <c r="Z889" t="s">
        <v>74</v>
      </c>
      <c r="AA889" t="s">
        <v>74</v>
      </c>
      <c r="AB889" t="s">
        <v>74</v>
      </c>
      <c r="AC889" t="s">
        <v>74</v>
      </c>
      <c r="AD889" t="s">
        <v>74</v>
      </c>
      <c r="AE889" t="s">
        <v>74</v>
      </c>
      <c r="AF889" t="s">
        <v>74</v>
      </c>
      <c r="AG889">
        <v>21</v>
      </c>
      <c r="AH889">
        <v>14</v>
      </c>
      <c r="AI889">
        <v>14</v>
      </c>
      <c r="AJ889">
        <v>0</v>
      </c>
      <c r="AK889">
        <v>1</v>
      </c>
      <c r="AL889" t="s">
        <v>842</v>
      </c>
      <c r="AM889" t="s">
        <v>235</v>
      </c>
      <c r="AN889" t="s">
        <v>3190</v>
      </c>
      <c r="AO889" t="s">
        <v>2724</v>
      </c>
      <c r="AP889" t="s">
        <v>8767</v>
      </c>
      <c r="AQ889" t="s">
        <v>74</v>
      </c>
      <c r="AR889" t="s">
        <v>2725</v>
      </c>
      <c r="AS889" t="s">
        <v>2726</v>
      </c>
      <c r="AT889" t="s">
        <v>1732</v>
      </c>
      <c r="AU889">
        <v>1990</v>
      </c>
      <c r="AV889">
        <v>11</v>
      </c>
      <c r="AW889" t="s">
        <v>415</v>
      </c>
      <c r="AX889" t="s">
        <v>74</v>
      </c>
      <c r="AY889" t="s">
        <v>74</v>
      </c>
      <c r="AZ889" t="s">
        <v>74</v>
      </c>
      <c r="BA889" t="s">
        <v>74</v>
      </c>
      <c r="BB889">
        <v>179</v>
      </c>
      <c r="BC889">
        <v>196</v>
      </c>
      <c r="BD889" t="s">
        <v>74</v>
      </c>
      <c r="BE889" t="s">
        <v>8768</v>
      </c>
      <c r="BF889" t="str">
        <f>HYPERLINK("http://dx.doi.org/10.1007/BF00053674","http://dx.doi.org/10.1007/BF00053674")</f>
        <v>http://dx.doi.org/10.1007/BF00053674</v>
      </c>
      <c r="BG889" t="s">
        <v>74</v>
      </c>
      <c r="BH889" t="s">
        <v>74</v>
      </c>
      <c r="BI889">
        <v>18</v>
      </c>
      <c r="BJ889" t="s">
        <v>2728</v>
      </c>
      <c r="BK889" t="s">
        <v>97</v>
      </c>
      <c r="BL889" t="s">
        <v>2729</v>
      </c>
      <c r="BM889" t="s">
        <v>8769</v>
      </c>
      <c r="BN889" t="s">
        <v>74</v>
      </c>
      <c r="BO889" t="s">
        <v>74</v>
      </c>
      <c r="BP889" t="s">
        <v>74</v>
      </c>
      <c r="BQ889" t="s">
        <v>74</v>
      </c>
      <c r="BR889" t="s">
        <v>100</v>
      </c>
      <c r="BS889" t="s">
        <v>8770</v>
      </c>
      <c r="BT889" t="str">
        <f>HYPERLINK("https%3A%2F%2Fwww.webofscience.com%2Fwos%2Fwoscc%2Ffull-record%2FWOS:A1990DU30700011","View Full Record in Web of Science")</f>
        <v>View Full Record in Web of Science</v>
      </c>
    </row>
    <row r="890" spans="1:72" x14ac:dyDescent="0.15">
      <c r="A890" t="s">
        <v>72</v>
      </c>
      <c r="B890" t="s">
        <v>8771</v>
      </c>
      <c r="C890" t="s">
        <v>74</v>
      </c>
      <c r="D890" t="s">
        <v>74</v>
      </c>
      <c r="E890" t="s">
        <v>74</v>
      </c>
      <c r="F890" t="s">
        <v>8771</v>
      </c>
      <c r="G890" t="s">
        <v>74</v>
      </c>
      <c r="H890" t="s">
        <v>74</v>
      </c>
      <c r="I890" t="s">
        <v>8772</v>
      </c>
      <c r="J890" t="s">
        <v>8773</v>
      </c>
      <c r="K890" t="s">
        <v>74</v>
      </c>
      <c r="L890" t="s">
        <v>74</v>
      </c>
      <c r="M890" t="s">
        <v>77</v>
      </c>
      <c r="N890" t="s">
        <v>334</v>
      </c>
      <c r="O890" t="s">
        <v>74</v>
      </c>
      <c r="P890" t="s">
        <v>74</v>
      </c>
      <c r="Q890" t="s">
        <v>74</v>
      </c>
      <c r="R890" t="s">
        <v>74</v>
      </c>
      <c r="S890" t="s">
        <v>74</v>
      </c>
      <c r="T890" t="s">
        <v>74</v>
      </c>
      <c r="U890" t="s">
        <v>74</v>
      </c>
      <c r="V890" t="s">
        <v>74</v>
      </c>
      <c r="W890" t="s">
        <v>74</v>
      </c>
      <c r="X890" t="s">
        <v>74</v>
      </c>
      <c r="Y890" t="s">
        <v>8774</v>
      </c>
      <c r="Z890" t="s">
        <v>74</v>
      </c>
      <c r="AA890" t="s">
        <v>74</v>
      </c>
      <c r="AB890" t="s">
        <v>74</v>
      </c>
      <c r="AC890" t="s">
        <v>74</v>
      </c>
      <c r="AD890" t="s">
        <v>74</v>
      </c>
      <c r="AE890" t="s">
        <v>74</v>
      </c>
      <c r="AF890" t="s">
        <v>74</v>
      </c>
      <c r="AG890">
        <v>18</v>
      </c>
      <c r="AH890">
        <v>14</v>
      </c>
      <c r="AI890">
        <v>15</v>
      </c>
      <c r="AJ890">
        <v>0</v>
      </c>
      <c r="AK890">
        <v>2</v>
      </c>
      <c r="AL890" t="s">
        <v>8775</v>
      </c>
      <c r="AM890" t="s">
        <v>6697</v>
      </c>
      <c r="AN890" t="s">
        <v>8776</v>
      </c>
      <c r="AO890" t="s">
        <v>8777</v>
      </c>
      <c r="AP890" t="s">
        <v>74</v>
      </c>
      <c r="AQ890" t="s">
        <v>74</v>
      </c>
      <c r="AR890" t="s">
        <v>8778</v>
      </c>
      <c r="AS890" t="s">
        <v>8779</v>
      </c>
      <c r="AT890" t="s">
        <v>1516</v>
      </c>
      <c r="AU890">
        <v>1990</v>
      </c>
      <c r="AV890">
        <v>147</v>
      </c>
      <c r="AW890" t="s">
        <v>74</v>
      </c>
      <c r="AX890">
        <v>4</v>
      </c>
      <c r="AY890" t="s">
        <v>74</v>
      </c>
      <c r="AZ890" t="s">
        <v>74</v>
      </c>
      <c r="BA890" t="s">
        <v>74</v>
      </c>
      <c r="BB890">
        <v>595</v>
      </c>
      <c r="BC890">
        <v>598</v>
      </c>
      <c r="BD890" t="s">
        <v>74</v>
      </c>
      <c r="BE890" t="s">
        <v>8780</v>
      </c>
      <c r="BF890" t="str">
        <f>HYPERLINK("http://dx.doi.org/10.1144/gsjgs.147.4.0595","http://dx.doi.org/10.1144/gsjgs.147.4.0595")</f>
        <v>http://dx.doi.org/10.1144/gsjgs.147.4.0595</v>
      </c>
      <c r="BG890" t="s">
        <v>74</v>
      </c>
      <c r="BH890" t="s">
        <v>74</v>
      </c>
      <c r="BI890">
        <v>4</v>
      </c>
      <c r="BJ890" t="s">
        <v>380</v>
      </c>
      <c r="BK890" t="s">
        <v>97</v>
      </c>
      <c r="BL890" t="s">
        <v>381</v>
      </c>
      <c r="BM890" t="s">
        <v>8781</v>
      </c>
      <c r="BN890" t="s">
        <v>74</v>
      </c>
      <c r="BO890" t="s">
        <v>74</v>
      </c>
      <c r="BP890" t="s">
        <v>74</v>
      </c>
      <c r="BQ890" t="s">
        <v>74</v>
      </c>
      <c r="BR890" t="s">
        <v>100</v>
      </c>
      <c r="BS890" t="s">
        <v>8782</v>
      </c>
      <c r="BT890" t="str">
        <f>HYPERLINK("https%3A%2F%2Fwww.webofscience.com%2Fwos%2Fwoscc%2Ffull-record%2FWOS:A1990DY71200003","View Full Record in Web of Science")</f>
        <v>View Full Record in Web of Science</v>
      </c>
    </row>
    <row r="891" spans="1:72" x14ac:dyDescent="0.15">
      <c r="A891" t="s">
        <v>72</v>
      </c>
      <c r="B891" t="s">
        <v>8783</v>
      </c>
      <c r="C891" t="s">
        <v>74</v>
      </c>
      <c r="D891" t="s">
        <v>74</v>
      </c>
      <c r="E891" t="s">
        <v>74</v>
      </c>
      <c r="F891" t="s">
        <v>8783</v>
      </c>
      <c r="G891" t="s">
        <v>74</v>
      </c>
      <c r="H891" t="s">
        <v>74</v>
      </c>
      <c r="I891" t="s">
        <v>8784</v>
      </c>
      <c r="J891" t="s">
        <v>6665</v>
      </c>
      <c r="K891" t="s">
        <v>74</v>
      </c>
      <c r="L891" t="s">
        <v>74</v>
      </c>
      <c r="M891" t="s">
        <v>77</v>
      </c>
      <c r="N891" t="s">
        <v>78</v>
      </c>
      <c r="O891" t="s">
        <v>74</v>
      </c>
      <c r="P891" t="s">
        <v>74</v>
      </c>
      <c r="Q891" t="s">
        <v>74</v>
      </c>
      <c r="R891" t="s">
        <v>74</v>
      </c>
      <c r="S891" t="s">
        <v>74</v>
      </c>
      <c r="T891" t="s">
        <v>8785</v>
      </c>
      <c r="U891" t="s">
        <v>8786</v>
      </c>
      <c r="V891" t="s">
        <v>8787</v>
      </c>
      <c r="W891" t="s">
        <v>74</v>
      </c>
      <c r="X891" t="s">
        <v>74</v>
      </c>
      <c r="Y891" t="s">
        <v>8788</v>
      </c>
      <c r="Z891" t="s">
        <v>74</v>
      </c>
      <c r="AA891" t="s">
        <v>74</v>
      </c>
      <c r="AB891" t="s">
        <v>74</v>
      </c>
      <c r="AC891" t="s">
        <v>74</v>
      </c>
      <c r="AD891" t="s">
        <v>74</v>
      </c>
      <c r="AE891" t="s">
        <v>74</v>
      </c>
      <c r="AF891" t="s">
        <v>74</v>
      </c>
      <c r="AG891">
        <v>23</v>
      </c>
      <c r="AH891">
        <v>45</v>
      </c>
      <c r="AI891">
        <v>48</v>
      </c>
      <c r="AJ891">
        <v>0</v>
      </c>
      <c r="AK891">
        <v>19</v>
      </c>
      <c r="AL891" t="s">
        <v>6668</v>
      </c>
      <c r="AM891" t="s">
        <v>1698</v>
      </c>
      <c r="AN891" t="s">
        <v>4836</v>
      </c>
      <c r="AO891" t="s">
        <v>6669</v>
      </c>
      <c r="AP891" t="s">
        <v>74</v>
      </c>
      <c r="AQ891" t="s">
        <v>74</v>
      </c>
      <c r="AR891" t="s">
        <v>6670</v>
      </c>
      <c r="AS891" t="s">
        <v>6671</v>
      </c>
      <c r="AT891" t="s">
        <v>1516</v>
      </c>
      <c r="AU891">
        <v>1990</v>
      </c>
      <c r="AV891">
        <v>6</v>
      </c>
      <c r="AW891">
        <v>3</v>
      </c>
      <c r="AX891" t="s">
        <v>74</v>
      </c>
      <c r="AY891" t="s">
        <v>74</v>
      </c>
      <c r="AZ891" t="s">
        <v>74</v>
      </c>
      <c r="BA891" t="s">
        <v>74</v>
      </c>
      <c r="BB891">
        <v>221</v>
      </c>
      <c r="BC891">
        <v>233</v>
      </c>
      <c r="BD891" t="s">
        <v>74</v>
      </c>
      <c r="BE891" t="s">
        <v>8789</v>
      </c>
      <c r="BF891" t="str">
        <f>HYPERLINK("http://dx.doi.org/10.1111/j.1748-7692.1990.tb00246.x","http://dx.doi.org/10.1111/j.1748-7692.1990.tb00246.x")</f>
        <v>http://dx.doi.org/10.1111/j.1748-7692.1990.tb00246.x</v>
      </c>
      <c r="BG891" t="s">
        <v>74</v>
      </c>
      <c r="BH891" t="s">
        <v>74</v>
      </c>
      <c r="BI891">
        <v>13</v>
      </c>
      <c r="BJ891" t="s">
        <v>1263</v>
      </c>
      <c r="BK891" t="s">
        <v>97</v>
      </c>
      <c r="BL891" t="s">
        <v>1263</v>
      </c>
      <c r="BM891" t="s">
        <v>8790</v>
      </c>
      <c r="BN891" t="s">
        <v>74</v>
      </c>
      <c r="BO891" t="s">
        <v>74</v>
      </c>
      <c r="BP891" t="s">
        <v>74</v>
      </c>
      <c r="BQ891" t="s">
        <v>74</v>
      </c>
      <c r="BR891" t="s">
        <v>100</v>
      </c>
      <c r="BS891" t="s">
        <v>8791</v>
      </c>
      <c r="BT891" t="str">
        <f>HYPERLINK("https%3A%2F%2Fwww.webofscience.com%2Fwos%2Fwoscc%2Ffull-record%2FWOS:A1990ET62800005","View Full Record in Web of Science")</f>
        <v>View Full Record in Web of Science</v>
      </c>
    </row>
    <row r="892" spans="1:72" x14ac:dyDescent="0.15">
      <c r="A892" t="s">
        <v>72</v>
      </c>
      <c r="B892" t="s">
        <v>8792</v>
      </c>
      <c r="C892" t="s">
        <v>74</v>
      </c>
      <c r="D892" t="s">
        <v>74</v>
      </c>
      <c r="E892" t="s">
        <v>74</v>
      </c>
      <c r="F892" t="s">
        <v>8792</v>
      </c>
      <c r="G892" t="s">
        <v>74</v>
      </c>
      <c r="H892" t="s">
        <v>74</v>
      </c>
      <c r="I892" t="s">
        <v>8793</v>
      </c>
      <c r="J892" t="s">
        <v>729</v>
      </c>
      <c r="K892" t="s">
        <v>74</v>
      </c>
      <c r="L892" t="s">
        <v>74</v>
      </c>
      <c r="M892" t="s">
        <v>77</v>
      </c>
      <c r="N892" t="s">
        <v>78</v>
      </c>
      <c r="O892" t="s">
        <v>74</v>
      </c>
      <c r="P892" t="s">
        <v>74</v>
      </c>
      <c r="Q892" t="s">
        <v>74</v>
      </c>
      <c r="R892" t="s">
        <v>74</v>
      </c>
      <c r="S892" t="s">
        <v>74</v>
      </c>
      <c r="T892" t="s">
        <v>74</v>
      </c>
      <c r="U892" t="s">
        <v>74</v>
      </c>
      <c r="V892" t="s">
        <v>74</v>
      </c>
      <c r="W892" t="s">
        <v>8794</v>
      </c>
      <c r="X892" t="s">
        <v>2969</v>
      </c>
      <c r="Y892" t="s">
        <v>8795</v>
      </c>
      <c r="Z892" t="s">
        <v>74</v>
      </c>
      <c r="AA892" t="s">
        <v>74</v>
      </c>
      <c r="AB892" t="s">
        <v>74</v>
      </c>
      <c r="AC892" t="s">
        <v>74</v>
      </c>
      <c r="AD892" t="s">
        <v>74</v>
      </c>
      <c r="AE892" t="s">
        <v>74</v>
      </c>
      <c r="AF892" t="s">
        <v>74</v>
      </c>
      <c r="AG892">
        <v>16</v>
      </c>
      <c r="AH892">
        <v>14</v>
      </c>
      <c r="AI892">
        <v>14</v>
      </c>
      <c r="AJ892">
        <v>0</v>
      </c>
      <c r="AK892">
        <v>0</v>
      </c>
      <c r="AL892" t="s">
        <v>461</v>
      </c>
      <c r="AM892" t="s">
        <v>249</v>
      </c>
      <c r="AN892" t="s">
        <v>735</v>
      </c>
      <c r="AO892" t="s">
        <v>736</v>
      </c>
      <c r="AP892" t="s">
        <v>737</v>
      </c>
      <c r="AQ892" t="s">
        <v>74</v>
      </c>
      <c r="AR892" t="s">
        <v>738</v>
      </c>
      <c r="AS892" t="s">
        <v>739</v>
      </c>
      <c r="AT892" t="s">
        <v>1516</v>
      </c>
      <c r="AU892">
        <v>1990</v>
      </c>
      <c r="AV892">
        <v>21</v>
      </c>
      <c r="AW892">
        <v>7</v>
      </c>
      <c r="AX892" t="s">
        <v>74</v>
      </c>
      <c r="AY892" t="s">
        <v>74</v>
      </c>
      <c r="AZ892" t="s">
        <v>74</v>
      </c>
      <c r="BA892" t="s">
        <v>74</v>
      </c>
      <c r="BB892">
        <v>343</v>
      </c>
      <c r="BC892">
        <v>345</v>
      </c>
      <c r="BD892" t="s">
        <v>74</v>
      </c>
      <c r="BE892" t="s">
        <v>8796</v>
      </c>
      <c r="BF892" t="str">
        <f>HYPERLINK("http://dx.doi.org/10.1016/0025-326X(90)90796-B","http://dx.doi.org/10.1016/0025-326X(90)90796-B")</f>
        <v>http://dx.doi.org/10.1016/0025-326X(90)90796-B</v>
      </c>
      <c r="BG892" t="s">
        <v>74</v>
      </c>
      <c r="BH892" t="s">
        <v>74</v>
      </c>
      <c r="BI892">
        <v>3</v>
      </c>
      <c r="BJ892" t="s">
        <v>741</v>
      </c>
      <c r="BK892" t="s">
        <v>97</v>
      </c>
      <c r="BL892" t="s">
        <v>742</v>
      </c>
      <c r="BM892" t="s">
        <v>8797</v>
      </c>
      <c r="BN892" t="s">
        <v>74</v>
      </c>
      <c r="BO892" t="s">
        <v>74</v>
      </c>
      <c r="BP892" t="s">
        <v>74</v>
      </c>
      <c r="BQ892" t="s">
        <v>74</v>
      </c>
      <c r="BR892" t="s">
        <v>100</v>
      </c>
      <c r="BS892" t="s">
        <v>8798</v>
      </c>
      <c r="BT892" t="str">
        <f>HYPERLINK("https%3A%2F%2Fwww.webofscience.com%2Fwos%2Fwoscc%2Ffull-record%2FWOS:A1990DR91200010","View Full Record in Web of Science")</f>
        <v>View Full Record in Web of Science</v>
      </c>
    </row>
    <row r="893" spans="1:72" x14ac:dyDescent="0.15">
      <c r="A893" t="s">
        <v>72</v>
      </c>
      <c r="B893" t="s">
        <v>8799</v>
      </c>
      <c r="C893" t="s">
        <v>74</v>
      </c>
      <c r="D893" t="s">
        <v>74</v>
      </c>
      <c r="E893" t="s">
        <v>74</v>
      </c>
      <c r="F893" t="s">
        <v>8799</v>
      </c>
      <c r="G893" t="s">
        <v>74</v>
      </c>
      <c r="H893" t="s">
        <v>74</v>
      </c>
      <c r="I893" t="s">
        <v>8800</v>
      </c>
      <c r="J893" t="s">
        <v>1725</v>
      </c>
      <c r="K893" t="s">
        <v>74</v>
      </c>
      <c r="L893" t="s">
        <v>74</v>
      </c>
      <c r="M893" t="s">
        <v>472</v>
      </c>
      <c r="N893" t="s">
        <v>177</v>
      </c>
      <c r="O893" t="s">
        <v>74</v>
      </c>
      <c r="P893" t="s">
        <v>74</v>
      </c>
      <c r="Q893" t="s">
        <v>74</v>
      </c>
      <c r="R893" t="s">
        <v>74</v>
      </c>
      <c r="S893" t="s">
        <v>74</v>
      </c>
      <c r="T893" t="s">
        <v>74</v>
      </c>
      <c r="U893" t="s">
        <v>74</v>
      </c>
      <c r="V893" t="s">
        <v>74</v>
      </c>
      <c r="W893" t="s">
        <v>74</v>
      </c>
      <c r="X893" t="s">
        <v>74</v>
      </c>
      <c r="Y893" t="s">
        <v>74</v>
      </c>
      <c r="Z893" t="s">
        <v>74</v>
      </c>
      <c r="AA893" t="s">
        <v>74</v>
      </c>
      <c r="AB893" t="s">
        <v>74</v>
      </c>
      <c r="AC893" t="s">
        <v>74</v>
      </c>
      <c r="AD893" t="s">
        <v>74</v>
      </c>
      <c r="AE893" t="s">
        <v>74</v>
      </c>
      <c r="AF893" t="s">
        <v>74</v>
      </c>
      <c r="AG893">
        <v>0</v>
      </c>
      <c r="AH893">
        <v>0</v>
      </c>
      <c r="AI893">
        <v>0</v>
      </c>
      <c r="AJ893">
        <v>0</v>
      </c>
      <c r="AK893">
        <v>0</v>
      </c>
      <c r="AL893" t="s">
        <v>475</v>
      </c>
      <c r="AM893" t="s">
        <v>476</v>
      </c>
      <c r="AN893" t="s">
        <v>477</v>
      </c>
      <c r="AO893" t="s">
        <v>1729</v>
      </c>
      <c r="AP893" t="s">
        <v>74</v>
      </c>
      <c r="AQ893" t="s">
        <v>74</v>
      </c>
      <c r="AR893" t="s">
        <v>1730</v>
      </c>
      <c r="AS893" t="s">
        <v>1731</v>
      </c>
      <c r="AT893" t="s">
        <v>1732</v>
      </c>
      <c r="AU893">
        <v>1990</v>
      </c>
      <c r="AV893">
        <v>30</v>
      </c>
      <c r="AW893">
        <v>4</v>
      </c>
      <c r="AX893" t="s">
        <v>74</v>
      </c>
      <c r="AY893" t="s">
        <v>74</v>
      </c>
      <c r="AZ893" t="s">
        <v>74</v>
      </c>
      <c r="BA893" t="s">
        <v>74</v>
      </c>
      <c r="BB893">
        <v>699</v>
      </c>
      <c r="BC893">
        <v>702</v>
      </c>
      <c r="BD893" t="s">
        <v>74</v>
      </c>
      <c r="BE893" t="s">
        <v>74</v>
      </c>
      <c r="BF893" t="s">
        <v>74</v>
      </c>
      <c r="BG893" t="s">
        <v>74</v>
      </c>
      <c r="BH893" t="s">
        <v>74</v>
      </c>
      <c r="BI893">
        <v>4</v>
      </c>
      <c r="BJ893" t="s">
        <v>136</v>
      </c>
      <c r="BK893" t="s">
        <v>97</v>
      </c>
      <c r="BL893" t="s">
        <v>136</v>
      </c>
      <c r="BM893" t="s">
        <v>8801</v>
      </c>
      <c r="BN893" t="s">
        <v>74</v>
      </c>
      <c r="BO893" t="s">
        <v>74</v>
      </c>
      <c r="BP893" t="s">
        <v>74</v>
      </c>
      <c r="BQ893" t="s">
        <v>74</v>
      </c>
      <c r="BR893" t="s">
        <v>100</v>
      </c>
      <c r="BS893" t="s">
        <v>8802</v>
      </c>
      <c r="BT893" t="str">
        <f>HYPERLINK("https%3A%2F%2Fwww.webofscience.com%2Fwos%2Fwoscc%2Ffull-record%2FWOS:A1990DW76000029","View Full Record in Web of Science")</f>
        <v>View Full Record in Web of Science</v>
      </c>
    </row>
    <row r="894" spans="1:72" x14ac:dyDescent="0.15">
      <c r="A894" t="s">
        <v>72</v>
      </c>
      <c r="B894" t="s">
        <v>8803</v>
      </c>
      <c r="C894" t="s">
        <v>74</v>
      </c>
      <c r="D894" t="s">
        <v>74</v>
      </c>
      <c r="E894" t="s">
        <v>74</v>
      </c>
      <c r="F894" t="s">
        <v>8803</v>
      </c>
      <c r="G894" t="s">
        <v>74</v>
      </c>
      <c r="H894" t="s">
        <v>74</v>
      </c>
      <c r="I894" t="s">
        <v>8804</v>
      </c>
      <c r="J894" t="s">
        <v>8805</v>
      </c>
      <c r="K894" t="s">
        <v>74</v>
      </c>
      <c r="L894" t="s">
        <v>74</v>
      </c>
      <c r="M894" t="s">
        <v>77</v>
      </c>
      <c r="N894" t="s">
        <v>78</v>
      </c>
      <c r="O894" t="s">
        <v>74</v>
      </c>
      <c r="P894" t="s">
        <v>74</v>
      </c>
      <c r="Q894" t="s">
        <v>74</v>
      </c>
      <c r="R894" t="s">
        <v>74</v>
      </c>
      <c r="S894" t="s">
        <v>74</v>
      </c>
      <c r="T894" t="s">
        <v>74</v>
      </c>
      <c r="U894" t="s">
        <v>74</v>
      </c>
      <c r="V894" t="s">
        <v>74</v>
      </c>
      <c r="W894" t="s">
        <v>74</v>
      </c>
      <c r="X894" t="s">
        <v>74</v>
      </c>
      <c r="Y894" t="s">
        <v>8806</v>
      </c>
      <c r="Z894" t="s">
        <v>74</v>
      </c>
      <c r="AA894" t="s">
        <v>74</v>
      </c>
      <c r="AB894" t="s">
        <v>74</v>
      </c>
      <c r="AC894" t="s">
        <v>74</v>
      </c>
      <c r="AD894" t="s">
        <v>74</v>
      </c>
      <c r="AE894" t="s">
        <v>74</v>
      </c>
      <c r="AF894" t="s">
        <v>74</v>
      </c>
      <c r="AG894">
        <v>12</v>
      </c>
      <c r="AH894">
        <v>3</v>
      </c>
      <c r="AI894">
        <v>3</v>
      </c>
      <c r="AJ894">
        <v>0</v>
      </c>
      <c r="AK894">
        <v>0</v>
      </c>
      <c r="AL894" t="s">
        <v>8807</v>
      </c>
      <c r="AM894" t="s">
        <v>8808</v>
      </c>
      <c r="AN894" t="s">
        <v>8809</v>
      </c>
      <c r="AO894" t="s">
        <v>3526</v>
      </c>
      <c r="AP894" t="s">
        <v>74</v>
      </c>
      <c r="AQ894" t="s">
        <v>74</v>
      </c>
      <c r="AR894" t="s">
        <v>3527</v>
      </c>
      <c r="AS894" t="s">
        <v>8810</v>
      </c>
      <c r="AT894" t="s">
        <v>1516</v>
      </c>
      <c r="AU894">
        <v>1990</v>
      </c>
      <c r="AV894">
        <v>33</v>
      </c>
      <c r="AW894">
        <v>7</v>
      </c>
      <c r="AX894" t="s">
        <v>74</v>
      </c>
      <c r="AY894" t="s">
        <v>74</v>
      </c>
      <c r="AZ894" t="s">
        <v>74</v>
      </c>
      <c r="BA894" t="s">
        <v>74</v>
      </c>
      <c r="BB894">
        <v>801</v>
      </c>
      <c r="BC894">
        <v>809</v>
      </c>
      <c r="BD894" t="s">
        <v>74</v>
      </c>
      <c r="BE894" t="s">
        <v>74</v>
      </c>
      <c r="BF894" t="s">
        <v>74</v>
      </c>
      <c r="BG894" t="s">
        <v>74</v>
      </c>
      <c r="BH894" t="s">
        <v>74</v>
      </c>
      <c r="BI894">
        <v>9</v>
      </c>
      <c r="BJ894" t="s">
        <v>2432</v>
      </c>
      <c r="BK894" t="s">
        <v>97</v>
      </c>
      <c r="BL894" t="s">
        <v>203</v>
      </c>
      <c r="BM894" t="s">
        <v>8811</v>
      </c>
      <c r="BN894" t="s">
        <v>74</v>
      </c>
      <c r="BO894" t="s">
        <v>74</v>
      </c>
      <c r="BP894" t="s">
        <v>74</v>
      </c>
      <c r="BQ894" t="s">
        <v>74</v>
      </c>
      <c r="BR894" t="s">
        <v>100</v>
      </c>
      <c r="BS894" t="s">
        <v>8812</v>
      </c>
      <c r="BT894" t="str">
        <f>HYPERLINK("https%3A%2F%2Fwww.webofscience.com%2Fwos%2Fwoscc%2Ffull-record%2FWOS:A1990DR88500005","View Full Record in Web of Science")</f>
        <v>View Full Record in Web of Science</v>
      </c>
    </row>
    <row r="895" spans="1:72" x14ac:dyDescent="0.15">
      <c r="A895" t="s">
        <v>72</v>
      </c>
      <c r="B895" t="s">
        <v>8813</v>
      </c>
      <c r="C895" t="s">
        <v>74</v>
      </c>
      <c r="D895" t="s">
        <v>74</v>
      </c>
      <c r="E895" t="s">
        <v>74</v>
      </c>
      <c r="F895" t="s">
        <v>8813</v>
      </c>
      <c r="G895" t="s">
        <v>74</v>
      </c>
      <c r="H895" t="s">
        <v>74</v>
      </c>
      <c r="I895" t="s">
        <v>8814</v>
      </c>
      <c r="J895" t="s">
        <v>1380</v>
      </c>
      <c r="K895" t="s">
        <v>74</v>
      </c>
      <c r="L895" t="s">
        <v>74</v>
      </c>
      <c r="M895" t="s">
        <v>77</v>
      </c>
      <c r="N895" t="s">
        <v>78</v>
      </c>
      <c r="O895" t="s">
        <v>74</v>
      </c>
      <c r="P895" t="s">
        <v>74</v>
      </c>
      <c r="Q895" t="s">
        <v>74</v>
      </c>
      <c r="R895" t="s">
        <v>74</v>
      </c>
      <c r="S895" t="s">
        <v>74</v>
      </c>
      <c r="T895" t="s">
        <v>74</v>
      </c>
      <c r="U895" t="s">
        <v>8815</v>
      </c>
      <c r="V895" t="s">
        <v>8816</v>
      </c>
      <c r="W895" t="s">
        <v>8817</v>
      </c>
      <c r="X895" t="s">
        <v>8818</v>
      </c>
      <c r="Y895" t="s">
        <v>8819</v>
      </c>
      <c r="Z895" t="s">
        <v>74</v>
      </c>
      <c r="AA895" t="s">
        <v>74</v>
      </c>
      <c r="AB895" t="s">
        <v>74</v>
      </c>
      <c r="AC895" t="s">
        <v>74</v>
      </c>
      <c r="AD895" t="s">
        <v>74</v>
      </c>
      <c r="AE895" t="s">
        <v>74</v>
      </c>
      <c r="AF895" t="s">
        <v>74</v>
      </c>
      <c r="AG895">
        <v>102</v>
      </c>
      <c r="AH895">
        <v>33</v>
      </c>
      <c r="AI895">
        <v>34</v>
      </c>
      <c r="AJ895">
        <v>0</v>
      </c>
      <c r="AK895">
        <v>5</v>
      </c>
      <c r="AL895" t="s">
        <v>1856</v>
      </c>
      <c r="AM895" t="s">
        <v>1857</v>
      </c>
      <c r="AN895" t="s">
        <v>1858</v>
      </c>
      <c r="AO895" t="s">
        <v>1388</v>
      </c>
      <c r="AP895" t="s">
        <v>74</v>
      </c>
      <c r="AQ895" t="s">
        <v>74</v>
      </c>
      <c r="AR895" t="s">
        <v>1389</v>
      </c>
      <c r="AS895" t="s">
        <v>1390</v>
      </c>
      <c r="AT895" t="s">
        <v>8820</v>
      </c>
      <c r="AU895">
        <v>1990</v>
      </c>
      <c r="AV895">
        <v>86</v>
      </c>
      <c r="AW895" t="s">
        <v>8821</v>
      </c>
      <c r="AX895" t="s">
        <v>74</v>
      </c>
      <c r="AY895" t="s">
        <v>74</v>
      </c>
      <c r="AZ895" t="s">
        <v>74</v>
      </c>
      <c r="BA895" t="s">
        <v>74</v>
      </c>
      <c r="BB895">
        <v>356</v>
      </c>
      <c r="BC895">
        <v>373</v>
      </c>
      <c r="BD895" t="s">
        <v>74</v>
      </c>
      <c r="BE895" t="s">
        <v>74</v>
      </c>
      <c r="BF895" t="s">
        <v>74</v>
      </c>
      <c r="BG895" t="s">
        <v>74</v>
      </c>
      <c r="BH895" t="s">
        <v>74</v>
      </c>
      <c r="BI895">
        <v>18</v>
      </c>
      <c r="BJ895" t="s">
        <v>117</v>
      </c>
      <c r="BK895" t="s">
        <v>97</v>
      </c>
      <c r="BL895" t="s">
        <v>118</v>
      </c>
      <c r="BM895" t="s">
        <v>8822</v>
      </c>
      <c r="BN895" t="s">
        <v>74</v>
      </c>
      <c r="BO895" t="s">
        <v>74</v>
      </c>
      <c r="BP895" t="s">
        <v>74</v>
      </c>
      <c r="BQ895" t="s">
        <v>74</v>
      </c>
      <c r="BR895" t="s">
        <v>100</v>
      </c>
      <c r="BS895" t="s">
        <v>8823</v>
      </c>
      <c r="BT895" t="str">
        <f>HYPERLINK("https%3A%2F%2Fwww.webofscience.com%2Fwos%2Fwoscc%2Ffull-record%2FWOS:A1990ET63100016","View Full Record in Web of Science")</f>
        <v>View Full Record in Web of Science</v>
      </c>
    </row>
    <row r="896" spans="1:72" x14ac:dyDescent="0.15">
      <c r="A896" t="s">
        <v>72</v>
      </c>
      <c r="B896" t="s">
        <v>8824</v>
      </c>
      <c r="C896" t="s">
        <v>74</v>
      </c>
      <c r="D896" t="s">
        <v>74</v>
      </c>
      <c r="E896" t="s">
        <v>74</v>
      </c>
      <c r="F896" t="s">
        <v>8824</v>
      </c>
      <c r="G896" t="s">
        <v>74</v>
      </c>
      <c r="H896" t="s">
        <v>74</v>
      </c>
      <c r="I896" t="s">
        <v>8825</v>
      </c>
      <c r="J896" t="s">
        <v>1380</v>
      </c>
      <c r="K896" t="s">
        <v>74</v>
      </c>
      <c r="L896" t="s">
        <v>74</v>
      </c>
      <c r="M896" t="s">
        <v>77</v>
      </c>
      <c r="N896" t="s">
        <v>78</v>
      </c>
      <c r="O896" t="s">
        <v>74</v>
      </c>
      <c r="P896" t="s">
        <v>74</v>
      </c>
      <c r="Q896" t="s">
        <v>74</v>
      </c>
      <c r="R896" t="s">
        <v>74</v>
      </c>
      <c r="S896" t="s">
        <v>74</v>
      </c>
      <c r="T896" t="s">
        <v>74</v>
      </c>
      <c r="U896" t="s">
        <v>8826</v>
      </c>
      <c r="V896" t="s">
        <v>8827</v>
      </c>
      <c r="W896" t="s">
        <v>74</v>
      </c>
      <c r="X896" t="s">
        <v>74</v>
      </c>
      <c r="Y896" t="s">
        <v>8828</v>
      </c>
      <c r="Z896" t="s">
        <v>74</v>
      </c>
      <c r="AA896" t="s">
        <v>8829</v>
      </c>
      <c r="AB896" t="s">
        <v>74</v>
      </c>
      <c r="AC896" t="s">
        <v>74</v>
      </c>
      <c r="AD896" t="s">
        <v>74</v>
      </c>
      <c r="AE896" t="s">
        <v>74</v>
      </c>
      <c r="AF896" t="s">
        <v>74</v>
      </c>
      <c r="AG896">
        <v>67</v>
      </c>
      <c r="AH896">
        <v>35</v>
      </c>
      <c r="AI896">
        <v>36</v>
      </c>
      <c r="AJ896">
        <v>1</v>
      </c>
      <c r="AK896">
        <v>6</v>
      </c>
      <c r="AL896" t="s">
        <v>1385</v>
      </c>
      <c r="AM896" t="s">
        <v>1386</v>
      </c>
      <c r="AN896" t="s">
        <v>1387</v>
      </c>
      <c r="AO896" t="s">
        <v>1388</v>
      </c>
      <c r="AP896" t="s">
        <v>8830</v>
      </c>
      <c r="AQ896" t="s">
        <v>74</v>
      </c>
      <c r="AR896" t="s">
        <v>1389</v>
      </c>
      <c r="AS896" t="s">
        <v>1390</v>
      </c>
      <c r="AT896" t="s">
        <v>8820</v>
      </c>
      <c r="AU896">
        <v>1990</v>
      </c>
      <c r="AV896">
        <v>86</v>
      </c>
      <c r="AW896" t="s">
        <v>8821</v>
      </c>
      <c r="AX896" t="s">
        <v>74</v>
      </c>
      <c r="AY896" t="s">
        <v>74</v>
      </c>
      <c r="AZ896" t="s">
        <v>74</v>
      </c>
      <c r="BA896" t="s">
        <v>74</v>
      </c>
      <c r="BB896">
        <v>386</v>
      </c>
      <c r="BC896">
        <v>391</v>
      </c>
      <c r="BD896" t="s">
        <v>74</v>
      </c>
      <c r="BE896" t="s">
        <v>74</v>
      </c>
      <c r="BF896" t="s">
        <v>74</v>
      </c>
      <c r="BG896" t="s">
        <v>74</v>
      </c>
      <c r="BH896" t="s">
        <v>74</v>
      </c>
      <c r="BI896">
        <v>6</v>
      </c>
      <c r="BJ896" t="s">
        <v>117</v>
      </c>
      <c r="BK896" t="s">
        <v>97</v>
      </c>
      <c r="BL896" t="s">
        <v>118</v>
      </c>
      <c r="BM896" t="s">
        <v>8822</v>
      </c>
      <c r="BN896" t="s">
        <v>74</v>
      </c>
      <c r="BO896" t="s">
        <v>74</v>
      </c>
      <c r="BP896" t="s">
        <v>74</v>
      </c>
      <c r="BQ896" t="s">
        <v>74</v>
      </c>
      <c r="BR896" t="s">
        <v>100</v>
      </c>
      <c r="BS896" t="s">
        <v>8831</v>
      </c>
      <c r="BT896" t="str">
        <f>HYPERLINK("https%3A%2F%2Fwww.webofscience.com%2Fwos%2Fwoscc%2Ffull-record%2FWOS:A1990ET63100019","View Full Record in Web of Science")</f>
        <v>View Full Record in Web of Science</v>
      </c>
    </row>
    <row r="897" spans="1:72" x14ac:dyDescent="0.15">
      <c r="A897" t="s">
        <v>72</v>
      </c>
      <c r="B897" t="s">
        <v>8824</v>
      </c>
      <c r="C897" t="s">
        <v>74</v>
      </c>
      <c r="D897" t="s">
        <v>74</v>
      </c>
      <c r="E897" t="s">
        <v>74</v>
      </c>
      <c r="F897" t="s">
        <v>8824</v>
      </c>
      <c r="G897" t="s">
        <v>74</v>
      </c>
      <c r="H897" t="s">
        <v>74</v>
      </c>
      <c r="I897" t="s">
        <v>8832</v>
      </c>
      <c r="J897" t="s">
        <v>8833</v>
      </c>
      <c r="K897" t="s">
        <v>74</v>
      </c>
      <c r="L897" t="s">
        <v>74</v>
      </c>
      <c r="M897" t="s">
        <v>77</v>
      </c>
      <c r="N897" t="s">
        <v>78</v>
      </c>
      <c r="O897" t="s">
        <v>74</v>
      </c>
      <c r="P897" t="s">
        <v>74</v>
      </c>
      <c r="Q897" t="s">
        <v>74</v>
      </c>
      <c r="R897" t="s">
        <v>74</v>
      </c>
      <c r="S897" t="s">
        <v>74</v>
      </c>
      <c r="T897" t="s">
        <v>74</v>
      </c>
      <c r="U897" t="s">
        <v>74</v>
      </c>
      <c r="V897" t="s">
        <v>74</v>
      </c>
      <c r="W897" t="s">
        <v>74</v>
      </c>
      <c r="X897" t="s">
        <v>74</v>
      </c>
      <c r="Y897" t="s">
        <v>8834</v>
      </c>
      <c r="Z897" t="s">
        <v>74</v>
      </c>
      <c r="AA897" t="s">
        <v>8829</v>
      </c>
      <c r="AB897" t="s">
        <v>74</v>
      </c>
      <c r="AC897" t="s">
        <v>74</v>
      </c>
      <c r="AD897" t="s">
        <v>74</v>
      </c>
      <c r="AE897" t="s">
        <v>74</v>
      </c>
      <c r="AF897" t="s">
        <v>74</v>
      </c>
      <c r="AG897">
        <v>47</v>
      </c>
      <c r="AH897">
        <v>23</v>
      </c>
      <c r="AI897">
        <v>24</v>
      </c>
      <c r="AJ897">
        <v>0</v>
      </c>
      <c r="AK897">
        <v>7</v>
      </c>
      <c r="AL897" t="s">
        <v>248</v>
      </c>
      <c r="AM897" t="s">
        <v>249</v>
      </c>
      <c r="AN897" t="s">
        <v>250</v>
      </c>
      <c r="AO897" t="s">
        <v>8835</v>
      </c>
      <c r="AP897" t="s">
        <v>74</v>
      </c>
      <c r="AQ897" t="s">
        <v>74</v>
      </c>
      <c r="AR897" t="s">
        <v>8836</v>
      </c>
      <c r="AS897" t="s">
        <v>8837</v>
      </c>
      <c r="AT897" t="s">
        <v>1516</v>
      </c>
      <c r="AU897">
        <v>1990</v>
      </c>
      <c r="AV897">
        <v>15</v>
      </c>
      <c r="AW897">
        <v>3</v>
      </c>
      <c r="AX897" t="s">
        <v>74</v>
      </c>
      <c r="AY897" t="s">
        <v>74</v>
      </c>
      <c r="AZ897" t="s">
        <v>74</v>
      </c>
      <c r="BA897" t="s">
        <v>74</v>
      </c>
      <c r="BB897">
        <v>283</v>
      </c>
      <c r="BC897">
        <v>296</v>
      </c>
      <c r="BD897" t="s">
        <v>74</v>
      </c>
      <c r="BE897" t="s">
        <v>8838</v>
      </c>
      <c r="BF897" t="str">
        <f>HYPERLINK("http://dx.doi.org/10.1111/j.1365-3113.1990.tb00064.x","http://dx.doi.org/10.1111/j.1365-3113.1990.tb00064.x")</f>
        <v>http://dx.doi.org/10.1111/j.1365-3113.1990.tb00064.x</v>
      </c>
      <c r="BG897" t="s">
        <v>74</v>
      </c>
      <c r="BH897" t="s">
        <v>74</v>
      </c>
      <c r="BI897">
        <v>14</v>
      </c>
      <c r="BJ897" t="s">
        <v>8839</v>
      </c>
      <c r="BK897" t="s">
        <v>97</v>
      </c>
      <c r="BL897" t="s">
        <v>8839</v>
      </c>
      <c r="BM897" t="s">
        <v>8840</v>
      </c>
      <c r="BN897" t="s">
        <v>74</v>
      </c>
      <c r="BO897" t="s">
        <v>74</v>
      </c>
      <c r="BP897" t="s">
        <v>74</v>
      </c>
      <c r="BQ897" t="s">
        <v>74</v>
      </c>
      <c r="BR897" t="s">
        <v>100</v>
      </c>
      <c r="BS897" t="s">
        <v>8841</v>
      </c>
      <c r="BT897" t="str">
        <f>HYPERLINK("https%3A%2F%2Fwww.webofscience.com%2Fwos%2Fwoscc%2Ffull-record%2FWOS:A1990DZ14300002","View Full Record in Web of Science")</f>
        <v>View Full Record in Web of Science</v>
      </c>
    </row>
    <row r="898" spans="1:72" x14ac:dyDescent="0.15">
      <c r="A898" t="s">
        <v>72</v>
      </c>
      <c r="B898" t="s">
        <v>8842</v>
      </c>
      <c r="C898" t="s">
        <v>74</v>
      </c>
      <c r="D898" t="s">
        <v>74</v>
      </c>
      <c r="E898" t="s">
        <v>74</v>
      </c>
      <c r="F898" t="s">
        <v>8842</v>
      </c>
      <c r="G898" t="s">
        <v>74</v>
      </c>
      <c r="H898" t="s">
        <v>74</v>
      </c>
      <c r="I898" t="s">
        <v>8843</v>
      </c>
      <c r="J898" t="s">
        <v>8844</v>
      </c>
      <c r="K898" t="s">
        <v>74</v>
      </c>
      <c r="L898" t="s">
        <v>74</v>
      </c>
      <c r="M898" t="s">
        <v>77</v>
      </c>
      <c r="N898" t="s">
        <v>78</v>
      </c>
      <c r="O898" t="s">
        <v>74</v>
      </c>
      <c r="P898" t="s">
        <v>74</v>
      </c>
      <c r="Q898" t="s">
        <v>74</v>
      </c>
      <c r="R898" t="s">
        <v>74</v>
      </c>
      <c r="S898" t="s">
        <v>74</v>
      </c>
      <c r="T898" t="s">
        <v>74</v>
      </c>
      <c r="U898" t="s">
        <v>74</v>
      </c>
      <c r="V898" t="s">
        <v>74</v>
      </c>
      <c r="W898" t="s">
        <v>74</v>
      </c>
      <c r="X898" t="s">
        <v>74</v>
      </c>
      <c r="Y898" t="s">
        <v>8845</v>
      </c>
      <c r="Z898" t="s">
        <v>74</v>
      </c>
      <c r="AA898" t="s">
        <v>74</v>
      </c>
      <c r="AB898" t="s">
        <v>74</v>
      </c>
      <c r="AC898" t="s">
        <v>74</v>
      </c>
      <c r="AD898" t="s">
        <v>74</v>
      </c>
      <c r="AE898" t="s">
        <v>74</v>
      </c>
      <c r="AF898" t="s">
        <v>74</v>
      </c>
      <c r="AG898">
        <v>19</v>
      </c>
      <c r="AH898">
        <v>20</v>
      </c>
      <c r="AI898">
        <v>21</v>
      </c>
      <c r="AJ898">
        <v>0</v>
      </c>
      <c r="AK898">
        <v>4</v>
      </c>
      <c r="AL898" t="s">
        <v>234</v>
      </c>
      <c r="AM898" t="s">
        <v>235</v>
      </c>
      <c r="AN898" t="s">
        <v>236</v>
      </c>
      <c r="AO898" t="s">
        <v>8846</v>
      </c>
      <c r="AP898" t="s">
        <v>74</v>
      </c>
      <c r="AQ898" t="s">
        <v>74</v>
      </c>
      <c r="AR898" t="s">
        <v>8847</v>
      </c>
      <c r="AS898" t="s">
        <v>8848</v>
      </c>
      <c r="AT898" t="s">
        <v>1516</v>
      </c>
      <c r="AU898">
        <v>1990</v>
      </c>
      <c r="AV898">
        <v>16</v>
      </c>
      <c r="AW898">
        <v>3</v>
      </c>
      <c r="AX898" t="s">
        <v>74</v>
      </c>
      <c r="AY898" t="s">
        <v>74</v>
      </c>
      <c r="AZ898" t="s">
        <v>74</v>
      </c>
      <c r="BA898" t="s">
        <v>74</v>
      </c>
      <c r="BB898">
        <v>169</v>
      </c>
      <c r="BC898">
        <v>179</v>
      </c>
      <c r="BD898" t="s">
        <v>74</v>
      </c>
      <c r="BE898" t="s">
        <v>8849</v>
      </c>
      <c r="BF898" t="str">
        <f>HYPERLINK("http://dx.doi.org/10.1007/BF00009144","http://dx.doi.org/10.1007/BF00009144")</f>
        <v>http://dx.doi.org/10.1007/BF00009144</v>
      </c>
      <c r="BG898" t="s">
        <v>74</v>
      </c>
      <c r="BH898" t="s">
        <v>74</v>
      </c>
      <c r="BI898">
        <v>11</v>
      </c>
      <c r="BJ898" t="s">
        <v>8850</v>
      </c>
      <c r="BK898" t="s">
        <v>97</v>
      </c>
      <c r="BL898" t="s">
        <v>8850</v>
      </c>
      <c r="BM898" t="s">
        <v>8851</v>
      </c>
      <c r="BN898" t="s">
        <v>74</v>
      </c>
      <c r="BO898" t="s">
        <v>74</v>
      </c>
      <c r="BP898" t="s">
        <v>74</v>
      </c>
      <c r="BQ898" t="s">
        <v>74</v>
      </c>
      <c r="BR898" t="s">
        <v>100</v>
      </c>
      <c r="BS898" t="s">
        <v>8852</v>
      </c>
      <c r="BT898" t="str">
        <f>HYPERLINK("https%3A%2F%2Fwww.webofscience.com%2Fwos%2Fwoscc%2Ffull-record%2FWOS:A1990DP14600002","View Full Record in Web of Science")</f>
        <v>View Full Record in Web of Science</v>
      </c>
    </row>
    <row r="899" spans="1:72" x14ac:dyDescent="0.15">
      <c r="A899" t="s">
        <v>72</v>
      </c>
      <c r="B899" t="s">
        <v>8853</v>
      </c>
      <c r="C899" t="s">
        <v>74</v>
      </c>
      <c r="D899" t="s">
        <v>74</v>
      </c>
      <c r="E899" t="s">
        <v>74</v>
      </c>
      <c r="F899" t="s">
        <v>8853</v>
      </c>
      <c r="G899" t="s">
        <v>74</v>
      </c>
      <c r="H899" t="s">
        <v>74</v>
      </c>
      <c r="I899" t="s">
        <v>8854</v>
      </c>
      <c r="J899" t="s">
        <v>176</v>
      </c>
      <c r="K899" t="s">
        <v>74</v>
      </c>
      <c r="L899" t="s">
        <v>74</v>
      </c>
      <c r="M899" t="s">
        <v>77</v>
      </c>
      <c r="N899" t="s">
        <v>1491</v>
      </c>
      <c r="O899" t="s">
        <v>74</v>
      </c>
      <c r="P899" t="s">
        <v>74</v>
      </c>
      <c r="Q899" t="s">
        <v>74</v>
      </c>
      <c r="R899" t="s">
        <v>74</v>
      </c>
      <c r="S899" t="s">
        <v>74</v>
      </c>
      <c r="T899" t="s">
        <v>74</v>
      </c>
      <c r="U899" t="s">
        <v>74</v>
      </c>
      <c r="V899" t="s">
        <v>74</v>
      </c>
      <c r="W899" t="s">
        <v>8855</v>
      </c>
      <c r="X899" t="s">
        <v>74</v>
      </c>
      <c r="Y899" t="s">
        <v>74</v>
      </c>
      <c r="Z899" t="s">
        <v>74</v>
      </c>
      <c r="AA899" t="s">
        <v>74</v>
      </c>
      <c r="AB899" t="s">
        <v>74</v>
      </c>
      <c r="AC899" t="s">
        <v>74</v>
      </c>
      <c r="AD899" t="s">
        <v>74</v>
      </c>
      <c r="AE899" t="s">
        <v>74</v>
      </c>
      <c r="AF899" t="s">
        <v>74</v>
      </c>
      <c r="AG899">
        <v>1</v>
      </c>
      <c r="AH899">
        <v>0</v>
      </c>
      <c r="AI899">
        <v>0</v>
      </c>
      <c r="AJ899">
        <v>0</v>
      </c>
      <c r="AK899">
        <v>0</v>
      </c>
      <c r="AL899" t="s">
        <v>178</v>
      </c>
      <c r="AM899" t="s">
        <v>179</v>
      </c>
      <c r="AN899" t="s">
        <v>180</v>
      </c>
      <c r="AO899" t="s">
        <v>181</v>
      </c>
      <c r="AP899" t="s">
        <v>74</v>
      </c>
      <c r="AQ899" t="s">
        <v>74</v>
      </c>
      <c r="AR899" t="s">
        <v>182</v>
      </c>
      <c r="AS899" t="s">
        <v>183</v>
      </c>
      <c r="AT899" t="s">
        <v>8856</v>
      </c>
      <c r="AU899">
        <v>1990</v>
      </c>
      <c r="AV899">
        <v>126</v>
      </c>
      <c r="AW899">
        <v>1723</v>
      </c>
      <c r="AX899" t="s">
        <v>74</v>
      </c>
      <c r="AY899" t="s">
        <v>74</v>
      </c>
      <c r="AZ899" t="s">
        <v>74</v>
      </c>
      <c r="BA899" t="s">
        <v>74</v>
      </c>
      <c r="BB899">
        <v>84</v>
      </c>
      <c r="BC899">
        <v>84</v>
      </c>
      <c r="BD899" t="s">
        <v>74</v>
      </c>
      <c r="BE899" t="s">
        <v>74</v>
      </c>
      <c r="BF899" t="s">
        <v>74</v>
      </c>
      <c r="BG899" t="s">
        <v>74</v>
      </c>
      <c r="BH899" t="s">
        <v>74</v>
      </c>
      <c r="BI899">
        <v>1</v>
      </c>
      <c r="BJ899" t="s">
        <v>117</v>
      </c>
      <c r="BK899" t="s">
        <v>97</v>
      </c>
      <c r="BL899" t="s">
        <v>118</v>
      </c>
      <c r="BM899" t="s">
        <v>8857</v>
      </c>
      <c r="BN899" t="s">
        <v>74</v>
      </c>
      <c r="BO899" t="s">
        <v>74</v>
      </c>
      <c r="BP899" t="s">
        <v>74</v>
      </c>
      <c r="BQ899" t="s">
        <v>74</v>
      </c>
      <c r="BR899" t="s">
        <v>100</v>
      </c>
      <c r="BS899" t="s">
        <v>8858</v>
      </c>
      <c r="BT899" t="str">
        <f>HYPERLINK("https%3A%2F%2Fwww.webofscience.com%2Fwos%2Fwoscc%2Ffull-record%2FWOS:A1990DL49900052","View Full Record in Web of Science")</f>
        <v>View Full Record in Web of Science</v>
      </c>
    </row>
    <row r="900" spans="1:72" x14ac:dyDescent="0.15">
      <c r="A900" t="s">
        <v>72</v>
      </c>
      <c r="B900" t="s">
        <v>8859</v>
      </c>
      <c r="C900" t="s">
        <v>74</v>
      </c>
      <c r="D900" t="s">
        <v>74</v>
      </c>
      <c r="E900" t="s">
        <v>74</v>
      </c>
      <c r="F900" t="s">
        <v>8859</v>
      </c>
      <c r="G900" t="s">
        <v>74</v>
      </c>
      <c r="H900" t="s">
        <v>74</v>
      </c>
      <c r="I900" t="s">
        <v>8860</v>
      </c>
      <c r="J900" t="s">
        <v>76</v>
      </c>
      <c r="K900" t="s">
        <v>74</v>
      </c>
      <c r="L900" t="s">
        <v>74</v>
      </c>
      <c r="M900" t="s">
        <v>77</v>
      </c>
      <c r="N900" t="s">
        <v>78</v>
      </c>
      <c r="O900" t="s">
        <v>74</v>
      </c>
      <c r="P900" t="s">
        <v>74</v>
      </c>
      <c r="Q900" t="s">
        <v>74</v>
      </c>
      <c r="R900" t="s">
        <v>74</v>
      </c>
      <c r="S900" t="s">
        <v>74</v>
      </c>
      <c r="T900" t="s">
        <v>74</v>
      </c>
      <c r="U900" t="s">
        <v>74</v>
      </c>
      <c r="V900" t="s">
        <v>74</v>
      </c>
      <c r="W900" t="s">
        <v>74</v>
      </c>
      <c r="X900" t="s">
        <v>74</v>
      </c>
      <c r="Y900" t="s">
        <v>8861</v>
      </c>
      <c r="Z900" t="s">
        <v>74</v>
      </c>
      <c r="AA900" t="s">
        <v>74</v>
      </c>
      <c r="AB900" t="s">
        <v>74</v>
      </c>
      <c r="AC900" t="s">
        <v>74</v>
      </c>
      <c r="AD900" t="s">
        <v>74</v>
      </c>
      <c r="AE900" t="s">
        <v>74</v>
      </c>
      <c r="AF900" t="s">
        <v>74</v>
      </c>
      <c r="AG900">
        <v>23</v>
      </c>
      <c r="AH900">
        <v>18</v>
      </c>
      <c r="AI900">
        <v>18</v>
      </c>
      <c r="AJ900">
        <v>0</v>
      </c>
      <c r="AK900">
        <v>0</v>
      </c>
      <c r="AL900" t="s">
        <v>86</v>
      </c>
      <c r="AM900" t="s">
        <v>87</v>
      </c>
      <c r="AN900" t="s">
        <v>88</v>
      </c>
      <c r="AO900" t="s">
        <v>89</v>
      </c>
      <c r="AP900" t="s">
        <v>74</v>
      </c>
      <c r="AQ900" t="s">
        <v>74</v>
      </c>
      <c r="AR900" t="s">
        <v>91</v>
      </c>
      <c r="AS900" t="s">
        <v>92</v>
      </c>
      <c r="AT900" t="s">
        <v>1934</v>
      </c>
      <c r="AU900">
        <v>1990</v>
      </c>
      <c r="AV900">
        <v>95</v>
      </c>
      <c r="AW900" t="s">
        <v>1451</v>
      </c>
      <c r="AX900" t="s">
        <v>74</v>
      </c>
      <c r="AY900" t="s">
        <v>74</v>
      </c>
      <c r="AZ900" t="s">
        <v>74</v>
      </c>
      <c r="BA900" t="s">
        <v>74</v>
      </c>
      <c r="BB900">
        <v>10023</v>
      </c>
      <c r="BC900">
        <v>10035</v>
      </c>
      <c r="BD900" t="s">
        <v>74</v>
      </c>
      <c r="BE900" t="s">
        <v>8862</v>
      </c>
      <c r="BF900" t="str">
        <f>HYPERLINK("http://dx.doi.org/10.1029/JD095iD07p10023","http://dx.doi.org/10.1029/JD095iD07p10023")</f>
        <v>http://dx.doi.org/10.1029/JD095iD07p10023</v>
      </c>
      <c r="BG900" t="s">
        <v>74</v>
      </c>
      <c r="BH900" t="s">
        <v>74</v>
      </c>
      <c r="BI900">
        <v>13</v>
      </c>
      <c r="BJ900" t="s">
        <v>96</v>
      </c>
      <c r="BK900" t="s">
        <v>97</v>
      </c>
      <c r="BL900" t="s">
        <v>96</v>
      </c>
      <c r="BM900" t="s">
        <v>8863</v>
      </c>
      <c r="BN900" t="s">
        <v>74</v>
      </c>
      <c r="BO900" t="s">
        <v>74</v>
      </c>
      <c r="BP900" t="s">
        <v>74</v>
      </c>
      <c r="BQ900" t="s">
        <v>74</v>
      </c>
      <c r="BR900" t="s">
        <v>100</v>
      </c>
      <c r="BS900" t="s">
        <v>8864</v>
      </c>
      <c r="BT900" t="str">
        <f>HYPERLINK("https%3A%2F%2Fwww.webofscience.com%2Fwos%2Fwoscc%2Ffull-record%2FWOS:A1990DM73600019","View Full Record in Web of Science")</f>
        <v>View Full Record in Web of Science</v>
      </c>
    </row>
    <row r="901" spans="1:72" x14ac:dyDescent="0.15">
      <c r="A901" t="s">
        <v>72</v>
      </c>
      <c r="B901" t="s">
        <v>8865</v>
      </c>
      <c r="C901" t="s">
        <v>74</v>
      </c>
      <c r="D901" t="s">
        <v>74</v>
      </c>
      <c r="E901" t="s">
        <v>74</v>
      </c>
      <c r="F901" t="s">
        <v>8865</v>
      </c>
      <c r="G901" t="s">
        <v>74</v>
      </c>
      <c r="H901" t="s">
        <v>74</v>
      </c>
      <c r="I901" t="s">
        <v>8866</v>
      </c>
      <c r="J901" t="s">
        <v>123</v>
      </c>
      <c r="K901" t="s">
        <v>74</v>
      </c>
      <c r="L901" t="s">
        <v>74</v>
      </c>
      <c r="M901" t="s">
        <v>77</v>
      </c>
      <c r="N901" t="s">
        <v>78</v>
      </c>
      <c r="O901" t="s">
        <v>74</v>
      </c>
      <c r="P901" t="s">
        <v>74</v>
      </c>
      <c r="Q901" t="s">
        <v>74</v>
      </c>
      <c r="R901" t="s">
        <v>74</v>
      </c>
      <c r="S901" t="s">
        <v>74</v>
      </c>
      <c r="T901" t="s">
        <v>74</v>
      </c>
      <c r="U901" t="s">
        <v>74</v>
      </c>
      <c r="V901" t="s">
        <v>74</v>
      </c>
      <c r="W901" t="s">
        <v>8867</v>
      </c>
      <c r="X901" t="s">
        <v>8868</v>
      </c>
      <c r="Y901" t="s">
        <v>8869</v>
      </c>
      <c r="Z901" t="s">
        <v>74</v>
      </c>
      <c r="AA901" t="s">
        <v>74</v>
      </c>
      <c r="AB901" t="s">
        <v>74</v>
      </c>
      <c r="AC901" t="s">
        <v>74</v>
      </c>
      <c r="AD901" t="s">
        <v>74</v>
      </c>
      <c r="AE901" t="s">
        <v>74</v>
      </c>
      <c r="AF901" t="s">
        <v>74</v>
      </c>
      <c r="AG901">
        <v>55</v>
      </c>
      <c r="AH901">
        <v>71</v>
      </c>
      <c r="AI901">
        <v>74</v>
      </c>
      <c r="AJ901">
        <v>0</v>
      </c>
      <c r="AK901">
        <v>4</v>
      </c>
      <c r="AL901" t="s">
        <v>86</v>
      </c>
      <c r="AM901" t="s">
        <v>87</v>
      </c>
      <c r="AN901" t="s">
        <v>88</v>
      </c>
      <c r="AO901" t="s">
        <v>129</v>
      </c>
      <c r="AP901" t="s">
        <v>130</v>
      </c>
      <c r="AQ901" t="s">
        <v>74</v>
      </c>
      <c r="AR901" t="s">
        <v>131</v>
      </c>
      <c r="AS901" t="s">
        <v>132</v>
      </c>
      <c r="AT901" t="s">
        <v>1968</v>
      </c>
      <c r="AU901">
        <v>1990</v>
      </c>
      <c r="AV901">
        <v>95</v>
      </c>
      <c r="AW901" t="s">
        <v>1981</v>
      </c>
      <c r="AX901" t="s">
        <v>74</v>
      </c>
      <c r="AY901" t="s">
        <v>74</v>
      </c>
      <c r="AZ901" t="s">
        <v>74</v>
      </c>
      <c r="BA901" t="s">
        <v>74</v>
      </c>
      <c r="BB901">
        <v>9481</v>
      </c>
      <c r="BC901">
        <v>9496</v>
      </c>
      <c r="BD901" t="s">
        <v>74</v>
      </c>
      <c r="BE901" t="s">
        <v>8870</v>
      </c>
      <c r="BF901" t="str">
        <f>HYPERLINK("http://dx.doi.org/10.1029/JC095iC06p09481","http://dx.doi.org/10.1029/JC095iC06p09481")</f>
        <v>http://dx.doi.org/10.1029/JC095iC06p09481</v>
      </c>
      <c r="BG901" t="s">
        <v>74</v>
      </c>
      <c r="BH901" t="s">
        <v>74</v>
      </c>
      <c r="BI901">
        <v>16</v>
      </c>
      <c r="BJ901" t="s">
        <v>136</v>
      </c>
      <c r="BK901" t="s">
        <v>97</v>
      </c>
      <c r="BL901" t="s">
        <v>136</v>
      </c>
      <c r="BM901" t="s">
        <v>8871</v>
      </c>
      <c r="BN901" t="s">
        <v>74</v>
      </c>
      <c r="BO901" t="s">
        <v>74</v>
      </c>
      <c r="BP901" t="s">
        <v>74</v>
      </c>
      <c r="BQ901" t="s">
        <v>74</v>
      </c>
      <c r="BR901" t="s">
        <v>100</v>
      </c>
      <c r="BS901" t="s">
        <v>8872</v>
      </c>
      <c r="BT901" t="str">
        <f>HYPERLINK("https%3A%2F%2Fwww.webofscience.com%2Fwos%2Fwoscc%2Ffull-record%2FWOS:A1990DL09800008","View Full Record in Web of Science")</f>
        <v>View Full Record in Web of Science</v>
      </c>
    </row>
    <row r="902" spans="1:72" x14ac:dyDescent="0.15">
      <c r="A902" t="s">
        <v>72</v>
      </c>
      <c r="B902" t="s">
        <v>8873</v>
      </c>
      <c r="C902" t="s">
        <v>74</v>
      </c>
      <c r="D902" t="s">
        <v>74</v>
      </c>
      <c r="E902" t="s">
        <v>74</v>
      </c>
      <c r="F902" t="s">
        <v>8873</v>
      </c>
      <c r="G902" t="s">
        <v>74</v>
      </c>
      <c r="H902" t="s">
        <v>74</v>
      </c>
      <c r="I902" t="s">
        <v>8874</v>
      </c>
      <c r="J902" t="s">
        <v>123</v>
      </c>
      <c r="K902" t="s">
        <v>74</v>
      </c>
      <c r="L902" t="s">
        <v>74</v>
      </c>
      <c r="M902" t="s">
        <v>77</v>
      </c>
      <c r="N902" t="s">
        <v>78</v>
      </c>
      <c r="O902" t="s">
        <v>74</v>
      </c>
      <c r="P902" t="s">
        <v>74</v>
      </c>
      <c r="Q902" t="s">
        <v>74</v>
      </c>
      <c r="R902" t="s">
        <v>74</v>
      </c>
      <c r="S902" t="s">
        <v>74</v>
      </c>
      <c r="T902" t="s">
        <v>74</v>
      </c>
      <c r="U902" t="s">
        <v>74</v>
      </c>
      <c r="V902" t="s">
        <v>74</v>
      </c>
      <c r="W902" t="s">
        <v>8875</v>
      </c>
      <c r="X902" t="s">
        <v>5420</v>
      </c>
      <c r="Y902" t="s">
        <v>74</v>
      </c>
      <c r="Z902" t="s">
        <v>74</v>
      </c>
      <c r="AA902" t="s">
        <v>74</v>
      </c>
      <c r="AB902" t="s">
        <v>74</v>
      </c>
      <c r="AC902" t="s">
        <v>74</v>
      </c>
      <c r="AD902" t="s">
        <v>74</v>
      </c>
      <c r="AE902" t="s">
        <v>74</v>
      </c>
      <c r="AF902" t="s">
        <v>74</v>
      </c>
      <c r="AG902">
        <v>24</v>
      </c>
      <c r="AH902">
        <v>65</v>
      </c>
      <c r="AI902">
        <v>70</v>
      </c>
      <c r="AJ902">
        <v>1</v>
      </c>
      <c r="AK902">
        <v>6</v>
      </c>
      <c r="AL902" t="s">
        <v>86</v>
      </c>
      <c r="AM902" t="s">
        <v>87</v>
      </c>
      <c r="AN902" t="s">
        <v>88</v>
      </c>
      <c r="AO902" t="s">
        <v>129</v>
      </c>
      <c r="AP902" t="s">
        <v>130</v>
      </c>
      <c r="AQ902" t="s">
        <v>74</v>
      </c>
      <c r="AR902" t="s">
        <v>131</v>
      </c>
      <c r="AS902" t="s">
        <v>132</v>
      </c>
      <c r="AT902" t="s">
        <v>1968</v>
      </c>
      <c r="AU902">
        <v>1990</v>
      </c>
      <c r="AV902">
        <v>95</v>
      </c>
      <c r="AW902" t="s">
        <v>1981</v>
      </c>
      <c r="AX902" t="s">
        <v>74</v>
      </c>
      <c r="AY902" t="s">
        <v>74</v>
      </c>
      <c r="AZ902" t="s">
        <v>74</v>
      </c>
      <c r="BA902" t="s">
        <v>74</v>
      </c>
      <c r="BB902">
        <v>9497</v>
      </c>
      <c r="BC902">
        <v>9511</v>
      </c>
      <c r="BD902" t="s">
        <v>74</v>
      </c>
      <c r="BE902" t="s">
        <v>8876</v>
      </c>
      <c r="BF902" t="str">
        <f>HYPERLINK("http://dx.doi.org/10.1029/JC095iC06p09497","http://dx.doi.org/10.1029/JC095iC06p09497")</f>
        <v>http://dx.doi.org/10.1029/JC095iC06p09497</v>
      </c>
      <c r="BG902" t="s">
        <v>74</v>
      </c>
      <c r="BH902" t="s">
        <v>74</v>
      </c>
      <c r="BI902">
        <v>15</v>
      </c>
      <c r="BJ902" t="s">
        <v>136</v>
      </c>
      <c r="BK902" t="s">
        <v>97</v>
      </c>
      <c r="BL902" t="s">
        <v>136</v>
      </c>
      <c r="BM902" t="s">
        <v>8871</v>
      </c>
      <c r="BN902" t="s">
        <v>74</v>
      </c>
      <c r="BO902" t="s">
        <v>74</v>
      </c>
      <c r="BP902" t="s">
        <v>74</v>
      </c>
      <c r="BQ902" t="s">
        <v>74</v>
      </c>
      <c r="BR902" t="s">
        <v>100</v>
      </c>
      <c r="BS902" t="s">
        <v>8877</v>
      </c>
      <c r="BT902" t="str">
        <f>HYPERLINK("https%3A%2F%2Fwww.webofscience.com%2Fwos%2Fwoscc%2Ffull-record%2FWOS:A1990DL09800009","View Full Record in Web of Science")</f>
        <v>View Full Record in Web of Science</v>
      </c>
    </row>
    <row r="903" spans="1:72" x14ac:dyDescent="0.15">
      <c r="A903" t="s">
        <v>72</v>
      </c>
      <c r="B903" t="s">
        <v>139</v>
      </c>
      <c r="C903" t="s">
        <v>74</v>
      </c>
      <c r="D903" t="s">
        <v>74</v>
      </c>
      <c r="E903" t="s">
        <v>74</v>
      </c>
      <c r="F903" t="s">
        <v>139</v>
      </c>
      <c r="G903" t="s">
        <v>74</v>
      </c>
      <c r="H903" t="s">
        <v>74</v>
      </c>
      <c r="I903" t="s">
        <v>8878</v>
      </c>
      <c r="J903" t="s">
        <v>176</v>
      </c>
      <c r="K903" t="s">
        <v>74</v>
      </c>
      <c r="L903" t="s">
        <v>74</v>
      </c>
      <c r="M903" t="s">
        <v>77</v>
      </c>
      <c r="N903" t="s">
        <v>1491</v>
      </c>
      <c r="O903" t="s">
        <v>74</v>
      </c>
      <c r="P903" t="s">
        <v>74</v>
      </c>
      <c r="Q903" t="s">
        <v>74</v>
      </c>
      <c r="R903" t="s">
        <v>74</v>
      </c>
      <c r="S903" t="s">
        <v>74</v>
      </c>
      <c r="T903" t="s">
        <v>74</v>
      </c>
      <c r="U903" t="s">
        <v>74</v>
      </c>
      <c r="V903" t="s">
        <v>74</v>
      </c>
      <c r="W903" t="s">
        <v>812</v>
      </c>
      <c r="X903" t="s">
        <v>782</v>
      </c>
      <c r="Y903" t="s">
        <v>74</v>
      </c>
      <c r="Z903" t="s">
        <v>74</v>
      </c>
      <c r="AA903" t="s">
        <v>74</v>
      </c>
      <c r="AB903" t="s">
        <v>74</v>
      </c>
      <c r="AC903" t="s">
        <v>74</v>
      </c>
      <c r="AD903" t="s">
        <v>74</v>
      </c>
      <c r="AE903" t="s">
        <v>74</v>
      </c>
      <c r="AF903" t="s">
        <v>74</v>
      </c>
      <c r="AG903">
        <v>1</v>
      </c>
      <c r="AH903">
        <v>0</v>
      </c>
      <c r="AI903">
        <v>0</v>
      </c>
      <c r="AJ903">
        <v>0</v>
      </c>
      <c r="AK903">
        <v>0</v>
      </c>
      <c r="AL903" t="s">
        <v>178</v>
      </c>
      <c r="AM903" t="s">
        <v>179</v>
      </c>
      <c r="AN903" t="s">
        <v>180</v>
      </c>
      <c r="AO903" t="s">
        <v>181</v>
      </c>
      <c r="AP903" t="s">
        <v>74</v>
      </c>
      <c r="AQ903" t="s">
        <v>74</v>
      </c>
      <c r="AR903" t="s">
        <v>182</v>
      </c>
      <c r="AS903" t="s">
        <v>183</v>
      </c>
      <c r="AT903" t="s">
        <v>8879</v>
      </c>
      <c r="AU903">
        <v>1990</v>
      </c>
      <c r="AV903">
        <v>126</v>
      </c>
      <c r="AW903">
        <v>1720</v>
      </c>
      <c r="AX903" t="s">
        <v>74</v>
      </c>
      <c r="AY903" t="s">
        <v>74</v>
      </c>
      <c r="AZ903" t="s">
        <v>74</v>
      </c>
      <c r="BA903" t="s">
        <v>74</v>
      </c>
      <c r="BB903">
        <v>75</v>
      </c>
      <c r="BC903">
        <v>75</v>
      </c>
      <c r="BD903" t="s">
        <v>74</v>
      </c>
      <c r="BE903" t="s">
        <v>74</v>
      </c>
      <c r="BF903" t="s">
        <v>74</v>
      </c>
      <c r="BG903" t="s">
        <v>74</v>
      </c>
      <c r="BH903" t="s">
        <v>74</v>
      </c>
      <c r="BI903">
        <v>1</v>
      </c>
      <c r="BJ903" t="s">
        <v>117</v>
      </c>
      <c r="BK903" t="s">
        <v>97</v>
      </c>
      <c r="BL903" t="s">
        <v>118</v>
      </c>
      <c r="BM903" t="s">
        <v>8880</v>
      </c>
      <c r="BN903" t="s">
        <v>74</v>
      </c>
      <c r="BO903" t="s">
        <v>74</v>
      </c>
      <c r="BP903" t="s">
        <v>74</v>
      </c>
      <c r="BQ903" t="s">
        <v>74</v>
      </c>
      <c r="BR903" t="s">
        <v>100</v>
      </c>
      <c r="BS903" t="s">
        <v>8881</v>
      </c>
      <c r="BT903" t="str">
        <f>HYPERLINK("https%3A%2F%2Fwww.webofscience.com%2Fwos%2Fwoscc%2Ffull-record%2FWOS:A1990DH17500047","View Full Record in Web of Science")</f>
        <v>View Full Record in Web of Science</v>
      </c>
    </row>
    <row r="904" spans="1:72" x14ac:dyDescent="0.15">
      <c r="A904" t="s">
        <v>72</v>
      </c>
      <c r="B904" t="s">
        <v>8882</v>
      </c>
      <c r="C904" t="s">
        <v>74</v>
      </c>
      <c r="D904" t="s">
        <v>74</v>
      </c>
      <c r="E904" t="s">
        <v>74</v>
      </c>
      <c r="F904" t="s">
        <v>8882</v>
      </c>
      <c r="G904" t="s">
        <v>74</v>
      </c>
      <c r="H904" t="s">
        <v>74</v>
      </c>
      <c r="I904" t="s">
        <v>8883</v>
      </c>
      <c r="J904" t="s">
        <v>247</v>
      </c>
      <c r="K904" t="s">
        <v>74</v>
      </c>
      <c r="L904" t="s">
        <v>74</v>
      </c>
      <c r="M904" t="s">
        <v>77</v>
      </c>
      <c r="N904" t="s">
        <v>78</v>
      </c>
      <c r="O904" t="s">
        <v>74</v>
      </c>
      <c r="P904" t="s">
        <v>74</v>
      </c>
      <c r="Q904" t="s">
        <v>74</v>
      </c>
      <c r="R904" t="s">
        <v>74</v>
      </c>
      <c r="S904" t="s">
        <v>74</v>
      </c>
      <c r="T904" t="s">
        <v>74</v>
      </c>
      <c r="U904" t="s">
        <v>74</v>
      </c>
      <c r="V904" t="s">
        <v>74</v>
      </c>
      <c r="W904" t="s">
        <v>74</v>
      </c>
      <c r="X904" t="s">
        <v>74</v>
      </c>
      <c r="Y904" t="s">
        <v>8884</v>
      </c>
      <c r="Z904" t="s">
        <v>74</v>
      </c>
      <c r="AA904" t="s">
        <v>8885</v>
      </c>
      <c r="AB904" t="s">
        <v>8886</v>
      </c>
      <c r="AC904" t="s">
        <v>74</v>
      </c>
      <c r="AD904" t="s">
        <v>74</v>
      </c>
      <c r="AE904" t="s">
        <v>74</v>
      </c>
      <c r="AF904" t="s">
        <v>74</v>
      </c>
      <c r="AG904">
        <v>0</v>
      </c>
      <c r="AH904">
        <v>4</v>
      </c>
      <c r="AI904">
        <v>4</v>
      </c>
      <c r="AJ904">
        <v>0</v>
      </c>
      <c r="AK904">
        <v>0</v>
      </c>
      <c r="AL904" t="s">
        <v>248</v>
      </c>
      <c r="AM904" t="s">
        <v>249</v>
      </c>
      <c r="AN904" t="s">
        <v>250</v>
      </c>
      <c r="AO904" t="s">
        <v>251</v>
      </c>
      <c r="AP904" t="s">
        <v>74</v>
      </c>
      <c r="AQ904" t="s">
        <v>74</v>
      </c>
      <c r="AR904" t="s">
        <v>252</v>
      </c>
      <c r="AS904" t="s">
        <v>253</v>
      </c>
      <c r="AT904" t="s">
        <v>2011</v>
      </c>
      <c r="AU904">
        <v>1990</v>
      </c>
      <c r="AV904">
        <v>2</v>
      </c>
      <c r="AW904">
        <v>2</v>
      </c>
      <c r="AX904" t="s">
        <v>74</v>
      </c>
      <c r="AY904" t="s">
        <v>74</v>
      </c>
      <c r="AZ904" t="s">
        <v>74</v>
      </c>
      <c r="BA904" t="s">
        <v>74</v>
      </c>
      <c r="BB904">
        <v>105</v>
      </c>
      <c r="BC904">
        <v>121</v>
      </c>
      <c r="BD904" t="s">
        <v>74</v>
      </c>
      <c r="BE904" t="s">
        <v>8887</v>
      </c>
      <c r="BF904" t="str">
        <f>HYPERLINK("http://dx.doi.org/10.1017/S0954102090000141","http://dx.doi.org/10.1017/S0954102090000141")</f>
        <v>http://dx.doi.org/10.1017/S0954102090000141</v>
      </c>
      <c r="BG904" t="s">
        <v>74</v>
      </c>
      <c r="BH904" t="s">
        <v>74</v>
      </c>
      <c r="BI904">
        <v>17</v>
      </c>
      <c r="BJ904" t="s">
        <v>255</v>
      </c>
      <c r="BK904" t="s">
        <v>97</v>
      </c>
      <c r="BL904" t="s">
        <v>256</v>
      </c>
      <c r="BM904" t="s">
        <v>8888</v>
      </c>
      <c r="BN904" t="s">
        <v>74</v>
      </c>
      <c r="BO904" t="s">
        <v>74</v>
      </c>
      <c r="BP904" t="s">
        <v>74</v>
      </c>
      <c r="BQ904" t="s">
        <v>74</v>
      </c>
      <c r="BR904" t="s">
        <v>100</v>
      </c>
      <c r="BS904" t="s">
        <v>8889</v>
      </c>
      <c r="BT904" t="str">
        <f>HYPERLINK("https%3A%2F%2Fwww.webofscience.com%2Fwos%2Fwoscc%2Ffull-record%2FWOS:A1990DG03100001","View Full Record in Web of Science")</f>
        <v>View Full Record in Web of Science</v>
      </c>
    </row>
    <row r="905" spans="1:72" x14ac:dyDescent="0.15">
      <c r="A905" t="s">
        <v>72</v>
      </c>
      <c r="B905" t="s">
        <v>8890</v>
      </c>
      <c r="C905" t="s">
        <v>74</v>
      </c>
      <c r="D905" t="s">
        <v>74</v>
      </c>
      <c r="E905" t="s">
        <v>74</v>
      </c>
      <c r="F905" t="s">
        <v>8890</v>
      </c>
      <c r="G905" t="s">
        <v>74</v>
      </c>
      <c r="H905" t="s">
        <v>74</v>
      </c>
      <c r="I905" t="s">
        <v>8891</v>
      </c>
      <c r="J905" t="s">
        <v>247</v>
      </c>
      <c r="K905" t="s">
        <v>74</v>
      </c>
      <c r="L905" t="s">
        <v>74</v>
      </c>
      <c r="M905" t="s">
        <v>77</v>
      </c>
      <c r="N905" t="s">
        <v>78</v>
      </c>
      <c r="O905" t="s">
        <v>74</v>
      </c>
      <c r="P905" t="s">
        <v>74</v>
      </c>
      <c r="Q905" t="s">
        <v>74</v>
      </c>
      <c r="R905" t="s">
        <v>74</v>
      </c>
      <c r="S905" t="s">
        <v>74</v>
      </c>
      <c r="T905" t="s">
        <v>74</v>
      </c>
      <c r="U905" t="s">
        <v>74</v>
      </c>
      <c r="V905" t="s">
        <v>74</v>
      </c>
      <c r="W905" t="s">
        <v>74</v>
      </c>
      <c r="X905" t="s">
        <v>74</v>
      </c>
      <c r="Y905" t="s">
        <v>8892</v>
      </c>
      <c r="Z905" t="s">
        <v>74</v>
      </c>
      <c r="AA905" t="s">
        <v>6200</v>
      </c>
      <c r="AB905" t="s">
        <v>74</v>
      </c>
      <c r="AC905" t="s">
        <v>74</v>
      </c>
      <c r="AD905" t="s">
        <v>74</v>
      </c>
      <c r="AE905" t="s">
        <v>74</v>
      </c>
      <c r="AF905" t="s">
        <v>74</v>
      </c>
      <c r="AG905">
        <v>0</v>
      </c>
      <c r="AH905">
        <v>15</v>
      </c>
      <c r="AI905">
        <v>16</v>
      </c>
      <c r="AJ905">
        <v>0</v>
      </c>
      <c r="AK905">
        <v>1</v>
      </c>
      <c r="AL905" t="s">
        <v>431</v>
      </c>
      <c r="AM905" t="s">
        <v>215</v>
      </c>
      <c r="AN905" t="s">
        <v>3846</v>
      </c>
      <c r="AO905" t="s">
        <v>251</v>
      </c>
      <c r="AP905" t="s">
        <v>74</v>
      </c>
      <c r="AQ905" t="s">
        <v>74</v>
      </c>
      <c r="AR905" t="s">
        <v>252</v>
      </c>
      <c r="AS905" t="s">
        <v>253</v>
      </c>
      <c r="AT905" t="s">
        <v>2011</v>
      </c>
      <c r="AU905">
        <v>1990</v>
      </c>
      <c r="AV905">
        <v>2</v>
      </c>
      <c r="AW905">
        <v>2</v>
      </c>
      <c r="AX905" t="s">
        <v>74</v>
      </c>
      <c r="AY905" t="s">
        <v>74</v>
      </c>
      <c r="AZ905" t="s">
        <v>74</v>
      </c>
      <c r="BA905" t="s">
        <v>74</v>
      </c>
      <c r="BB905">
        <v>123</v>
      </c>
      <c r="BC905">
        <v>127</v>
      </c>
      <c r="BD905" t="s">
        <v>74</v>
      </c>
      <c r="BE905" t="s">
        <v>8893</v>
      </c>
      <c r="BF905" t="str">
        <f>HYPERLINK("http://dx.doi.org/10.1017/S0954102090000153","http://dx.doi.org/10.1017/S0954102090000153")</f>
        <v>http://dx.doi.org/10.1017/S0954102090000153</v>
      </c>
      <c r="BG905" t="s">
        <v>74</v>
      </c>
      <c r="BH905" t="s">
        <v>74</v>
      </c>
      <c r="BI905">
        <v>5</v>
      </c>
      <c r="BJ905" t="s">
        <v>255</v>
      </c>
      <c r="BK905" t="s">
        <v>97</v>
      </c>
      <c r="BL905" t="s">
        <v>256</v>
      </c>
      <c r="BM905" t="s">
        <v>8888</v>
      </c>
      <c r="BN905" t="s">
        <v>74</v>
      </c>
      <c r="BO905" t="s">
        <v>74</v>
      </c>
      <c r="BP905" t="s">
        <v>74</v>
      </c>
      <c r="BQ905" t="s">
        <v>74</v>
      </c>
      <c r="BR905" t="s">
        <v>100</v>
      </c>
      <c r="BS905" t="s">
        <v>8894</v>
      </c>
      <c r="BT905" t="str">
        <f>HYPERLINK("https%3A%2F%2Fwww.webofscience.com%2Fwos%2Fwoscc%2Ffull-record%2FWOS:A1990DG03100002","View Full Record in Web of Science")</f>
        <v>View Full Record in Web of Science</v>
      </c>
    </row>
    <row r="906" spans="1:72" x14ac:dyDescent="0.15">
      <c r="A906" t="s">
        <v>72</v>
      </c>
      <c r="B906" t="s">
        <v>8895</v>
      </c>
      <c r="C906" t="s">
        <v>74</v>
      </c>
      <c r="D906" t="s">
        <v>74</v>
      </c>
      <c r="E906" t="s">
        <v>74</v>
      </c>
      <c r="F906" t="s">
        <v>8895</v>
      </c>
      <c r="G906" t="s">
        <v>74</v>
      </c>
      <c r="H906" t="s">
        <v>74</v>
      </c>
      <c r="I906" t="s">
        <v>8896</v>
      </c>
      <c r="J906" t="s">
        <v>247</v>
      </c>
      <c r="K906" t="s">
        <v>74</v>
      </c>
      <c r="L906" t="s">
        <v>74</v>
      </c>
      <c r="M906" t="s">
        <v>77</v>
      </c>
      <c r="N906" t="s">
        <v>78</v>
      </c>
      <c r="O906" t="s">
        <v>74</v>
      </c>
      <c r="P906" t="s">
        <v>74</v>
      </c>
      <c r="Q906" t="s">
        <v>74</v>
      </c>
      <c r="R906" t="s">
        <v>74</v>
      </c>
      <c r="S906" t="s">
        <v>74</v>
      </c>
      <c r="T906" t="s">
        <v>74</v>
      </c>
      <c r="U906" t="s">
        <v>74</v>
      </c>
      <c r="V906" t="s">
        <v>74</v>
      </c>
      <c r="W906" t="s">
        <v>74</v>
      </c>
      <c r="X906" t="s">
        <v>74</v>
      </c>
      <c r="Y906" t="s">
        <v>8897</v>
      </c>
      <c r="Z906" t="s">
        <v>74</v>
      </c>
      <c r="AA906" t="s">
        <v>74</v>
      </c>
      <c r="AB906" t="s">
        <v>74</v>
      </c>
      <c r="AC906" t="s">
        <v>74</v>
      </c>
      <c r="AD906" t="s">
        <v>74</v>
      </c>
      <c r="AE906" t="s">
        <v>74</v>
      </c>
      <c r="AF906" t="s">
        <v>74</v>
      </c>
      <c r="AG906">
        <v>0</v>
      </c>
      <c r="AH906">
        <v>94</v>
      </c>
      <c r="AI906">
        <v>97</v>
      </c>
      <c r="AJ906">
        <v>0</v>
      </c>
      <c r="AK906">
        <v>5</v>
      </c>
      <c r="AL906" t="s">
        <v>248</v>
      </c>
      <c r="AM906" t="s">
        <v>249</v>
      </c>
      <c r="AN906" t="s">
        <v>250</v>
      </c>
      <c r="AO906" t="s">
        <v>251</v>
      </c>
      <c r="AP906" t="s">
        <v>74</v>
      </c>
      <c r="AQ906" t="s">
        <v>74</v>
      </c>
      <c r="AR906" t="s">
        <v>252</v>
      </c>
      <c r="AS906" t="s">
        <v>253</v>
      </c>
      <c r="AT906" t="s">
        <v>2011</v>
      </c>
      <c r="AU906">
        <v>1990</v>
      </c>
      <c r="AV906">
        <v>2</v>
      </c>
      <c r="AW906">
        <v>2</v>
      </c>
      <c r="AX906" t="s">
        <v>74</v>
      </c>
      <c r="AY906" t="s">
        <v>74</v>
      </c>
      <c r="AZ906" t="s">
        <v>74</v>
      </c>
      <c r="BA906" t="s">
        <v>74</v>
      </c>
      <c r="BB906">
        <v>129</v>
      </c>
      <c r="BC906">
        <v>137</v>
      </c>
      <c r="BD906" t="s">
        <v>74</v>
      </c>
      <c r="BE906" t="s">
        <v>8898</v>
      </c>
      <c r="BF906" t="str">
        <f>HYPERLINK("http://dx.doi.org/10.1017/S0954102090000165","http://dx.doi.org/10.1017/S0954102090000165")</f>
        <v>http://dx.doi.org/10.1017/S0954102090000165</v>
      </c>
      <c r="BG906" t="s">
        <v>74</v>
      </c>
      <c r="BH906" t="s">
        <v>74</v>
      </c>
      <c r="BI906">
        <v>9</v>
      </c>
      <c r="BJ906" t="s">
        <v>255</v>
      </c>
      <c r="BK906" t="s">
        <v>97</v>
      </c>
      <c r="BL906" t="s">
        <v>256</v>
      </c>
      <c r="BM906" t="s">
        <v>8888</v>
      </c>
      <c r="BN906" t="s">
        <v>74</v>
      </c>
      <c r="BO906" t="s">
        <v>74</v>
      </c>
      <c r="BP906" t="s">
        <v>74</v>
      </c>
      <c r="BQ906" t="s">
        <v>74</v>
      </c>
      <c r="BR906" t="s">
        <v>100</v>
      </c>
      <c r="BS906" t="s">
        <v>8899</v>
      </c>
      <c r="BT906" t="str">
        <f>HYPERLINK("https%3A%2F%2Fwww.webofscience.com%2Fwos%2Fwoscc%2Ffull-record%2FWOS:A1990DG03100003","View Full Record in Web of Science")</f>
        <v>View Full Record in Web of Science</v>
      </c>
    </row>
    <row r="907" spans="1:72" x14ac:dyDescent="0.15">
      <c r="A907" t="s">
        <v>72</v>
      </c>
      <c r="B907" t="s">
        <v>8900</v>
      </c>
      <c r="C907" t="s">
        <v>74</v>
      </c>
      <c r="D907" t="s">
        <v>74</v>
      </c>
      <c r="E907" t="s">
        <v>74</v>
      </c>
      <c r="F907" t="s">
        <v>8900</v>
      </c>
      <c r="G907" t="s">
        <v>74</v>
      </c>
      <c r="H907" t="s">
        <v>74</v>
      </c>
      <c r="I907" t="s">
        <v>8901</v>
      </c>
      <c r="J907" t="s">
        <v>247</v>
      </c>
      <c r="K907" t="s">
        <v>74</v>
      </c>
      <c r="L907" t="s">
        <v>74</v>
      </c>
      <c r="M907" t="s">
        <v>77</v>
      </c>
      <c r="N907" t="s">
        <v>78</v>
      </c>
      <c r="O907" t="s">
        <v>74</v>
      </c>
      <c r="P907" t="s">
        <v>74</v>
      </c>
      <c r="Q907" t="s">
        <v>74</v>
      </c>
      <c r="R907" t="s">
        <v>74</v>
      </c>
      <c r="S907" t="s">
        <v>74</v>
      </c>
      <c r="T907" t="s">
        <v>74</v>
      </c>
      <c r="U907" t="s">
        <v>74</v>
      </c>
      <c r="V907" t="s">
        <v>74</v>
      </c>
      <c r="W907" t="s">
        <v>74</v>
      </c>
      <c r="X907" t="s">
        <v>74</v>
      </c>
      <c r="Y907" t="s">
        <v>8902</v>
      </c>
      <c r="Z907" t="s">
        <v>74</v>
      </c>
      <c r="AA907" t="s">
        <v>74</v>
      </c>
      <c r="AB907" t="s">
        <v>8341</v>
      </c>
      <c r="AC907" t="s">
        <v>74</v>
      </c>
      <c r="AD907" t="s">
        <v>74</v>
      </c>
      <c r="AE907" t="s">
        <v>74</v>
      </c>
      <c r="AF907" t="s">
        <v>74</v>
      </c>
      <c r="AG907">
        <v>0</v>
      </c>
      <c r="AH907">
        <v>38</v>
      </c>
      <c r="AI907">
        <v>41</v>
      </c>
      <c r="AJ907">
        <v>0</v>
      </c>
      <c r="AK907">
        <v>1</v>
      </c>
      <c r="AL907" t="s">
        <v>248</v>
      </c>
      <c r="AM907" t="s">
        <v>249</v>
      </c>
      <c r="AN907" t="s">
        <v>250</v>
      </c>
      <c r="AO907" t="s">
        <v>251</v>
      </c>
      <c r="AP907" t="s">
        <v>74</v>
      </c>
      <c r="AQ907" t="s">
        <v>74</v>
      </c>
      <c r="AR907" t="s">
        <v>252</v>
      </c>
      <c r="AS907" t="s">
        <v>253</v>
      </c>
      <c r="AT907" t="s">
        <v>2011</v>
      </c>
      <c r="AU907">
        <v>1990</v>
      </c>
      <c r="AV907">
        <v>2</v>
      </c>
      <c r="AW907">
        <v>2</v>
      </c>
      <c r="AX907" t="s">
        <v>74</v>
      </c>
      <c r="AY907" t="s">
        <v>74</v>
      </c>
      <c r="AZ907" t="s">
        <v>74</v>
      </c>
      <c r="BA907" t="s">
        <v>74</v>
      </c>
      <c r="BB907">
        <v>139</v>
      </c>
      <c r="BC907">
        <v>141</v>
      </c>
      <c r="BD907" t="s">
        <v>74</v>
      </c>
      <c r="BE907" t="s">
        <v>8903</v>
      </c>
      <c r="BF907" t="str">
        <f>HYPERLINK("http://dx.doi.org/10.1017/S0954102090000177","http://dx.doi.org/10.1017/S0954102090000177")</f>
        <v>http://dx.doi.org/10.1017/S0954102090000177</v>
      </c>
      <c r="BG907" t="s">
        <v>74</v>
      </c>
      <c r="BH907" t="s">
        <v>74</v>
      </c>
      <c r="BI907">
        <v>3</v>
      </c>
      <c r="BJ907" t="s">
        <v>255</v>
      </c>
      <c r="BK907" t="s">
        <v>97</v>
      </c>
      <c r="BL907" t="s">
        <v>256</v>
      </c>
      <c r="BM907" t="s">
        <v>8888</v>
      </c>
      <c r="BN907" t="s">
        <v>74</v>
      </c>
      <c r="BO907" t="s">
        <v>74</v>
      </c>
      <c r="BP907" t="s">
        <v>74</v>
      </c>
      <c r="BQ907" t="s">
        <v>74</v>
      </c>
      <c r="BR907" t="s">
        <v>100</v>
      </c>
      <c r="BS907" t="s">
        <v>8904</v>
      </c>
      <c r="BT907" t="str">
        <f>HYPERLINK("https%3A%2F%2Fwww.webofscience.com%2Fwos%2Fwoscc%2Ffull-record%2FWOS:A1990DG03100004","View Full Record in Web of Science")</f>
        <v>View Full Record in Web of Science</v>
      </c>
    </row>
    <row r="908" spans="1:72" x14ac:dyDescent="0.15">
      <c r="A908" t="s">
        <v>72</v>
      </c>
      <c r="B908" t="s">
        <v>8905</v>
      </c>
      <c r="C908" t="s">
        <v>74</v>
      </c>
      <c r="D908" t="s">
        <v>74</v>
      </c>
      <c r="E908" t="s">
        <v>74</v>
      </c>
      <c r="F908" t="s">
        <v>8905</v>
      </c>
      <c r="G908" t="s">
        <v>74</v>
      </c>
      <c r="H908" t="s">
        <v>74</v>
      </c>
      <c r="I908" t="s">
        <v>8906</v>
      </c>
      <c r="J908" t="s">
        <v>247</v>
      </c>
      <c r="K908" t="s">
        <v>74</v>
      </c>
      <c r="L908" t="s">
        <v>74</v>
      </c>
      <c r="M908" t="s">
        <v>77</v>
      </c>
      <c r="N908" t="s">
        <v>78</v>
      </c>
      <c r="O908" t="s">
        <v>74</v>
      </c>
      <c r="P908" t="s">
        <v>74</v>
      </c>
      <c r="Q908" t="s">
        <v>74</v>
      </c>
      <c r="R908" t="s">
        <v>74</v>
      </c>
      <c r="S908" t="s">
        <v>74</v>
      </c>
      <c r="T908" t="s">
        <v>74</v>
      </c>
      <c r="U908" t="s">
        <v>74</v>
      </c>
      <c r="V908" t="s">
        <v>74</v>
      </c>
      <c r="W908" t="s">
        <v>74</v>
      </c>
      <c r="X908" t="s">
        <v>74</v>
      </c>
      <c r="Y908" t="s">
        <v>8907</v>
      </c>
      <c r="Z908" t="s">
        <v>74</v>
      </c>
      <c r="AA908" t="s">
        <v>74</v>
      </c>
      <c r="AB908" t="s">
        <v>74</v>
      </c>
      <c r="AC908" t="s">
        <v>74</v>
      </c>
      <c r="AD908" t="s">
        <v>74</v>
      </c>
      <c r="AE908" t="s">
        <v>74</v>
      </c>
      <c r="AF908" t="s">
        <v>74</v>
      </c>
      <c r="AG908">
        <v>0</v>
      </c>
      <c r="AH908">
        <v>35</v>
      </c>
      <c r="AI908">
        <v>42</v>
      </c>
      <c r="AJ908">
        <v>0</v>
      </c>
      <c r="AK908">
        <v>5</v>
      </c>
      <c r="AL908" t="s">
        <v>248</v>
      </c>
      <c r="AM908" t="s">
        <v>249</v>
      </c>
      <c r="AN908" t="s">
        <v>250</v>
      </c>
      <c r="AO908" t="s">
        <v>251</v>
      </c>
      <c r="AP908" t="s">
        <v>74</v>
      </c>
      <c r="AQ908" t="s">
        <v>74</v>
      </c>
      <c r="AR908" t="s">
        <v>252</v>
      </c>
      <c r="AS908" t="s">
        <v>253</v>
      </c>
      <c r="AT908" t="s">
        <v>2011</v>
      </c>
      <c r="AU908">
        <v>1990</v>
      </c>
      <c r="AV908">
        <v>2</v>
      </c>
      <c r="AW908">
        <v>2</v>
      </c>
      <c r="AX908" t="s">
        <v>74</v>
      </c>
      <c r="AY908" t="s">
        <v>74</v>
      </c>
      <c r="AZ908" t="s">
        <v>74</v>
      </c>
      <c r="BA908" t="s">
        <v>74</v>
      </c>
      <c r="BB908">
        <v>143</v>
      </c>
      <c r="BC908">
        <v>148</v>
      </c>
      <c r="BD908" t="s">
        <v>74</v>
      </c>
      <c r="BE908" t="s">
        <v>8908</v>
      </c>
      <c r="BF908" t="str">
        <f>HYPERLINK("http://dx.doi.org/10.1017/S0954102090000189","http://dx.doi.org/10.1017/S0954102090000189")</f>
        <v>http://dx.doi.org/10.1017/S0954102090000189</v>
      </c>
      <c r="BG908" t="s">
        <v>74</v>
      </c>
      <c r="BH908" t="s">
        <v>74</v>
      </c>
      <c r="BI908">
        <v>6</v>
      </c>
      <c r="BJ908" t="s">
        <v>255</v>
      </c>
      <c r="BK908" t="s">
        <v>97</v>
      </c>
      <c r="BL908" t="s">
        <v>256</v>
      </c>
      <c r="BM908" t="s">
        <v>8888</v>
      </c>
      <c r="BN908" t="s">
        <v>74</v>
      </c>
      <c r="BO908" t="s">
        <v>74</v>
      </c>
      <c r="BP908" t="s">
        <v>74</v>
      </c>
      <c r="BQ908" t="s">
        <v>74</v>
      </c>
      <c r="BR908" t="s">
        <v>100</v>
      </c>
      <c r="BS908" t="s">
        <v>8909</v>
      </c>
      <c r="BT908" t="str">
        <f>HYPERLINK("https%3A%2F%2Fwww.webofscience.com%2Fwos%2Fwoscc%2Ffull-record%2FWOS:A1990DG03100005","View Full Record in Web of Science")</f>
        <v>View Full Record in Web of Science</v>
      </c>
    </row>
    <row r="909" spans="1:72" x14ac:dyDescent="0.15">
      <c r="A909" t="s">
        <v>72</v>
      </c>
      <c r="B909" t="s">
        <v>8910</v>
      </c>
      <c r="C909" t="s">
        <v>74</v>
      </c>
      <c r="D909" t="s">
        <v>74</v>
      </c>
      <c r="E909" t="s">
        <v>74</v>
      </c>
      <c r="F909" t="s">
        <v>8910</v>
      </c>
      <c r="G909" t="s">
        <v>74</v>
      </c>
      <c r="H909" t="s">
        <v>74</v>
      </c>
      <c r="I909" t="s">
        <v>8911</v>
      </c>
      <c r="J909" t="s">
        <v>247</v>
      </c>
      <c r="K909" t="s">
        <v>74</v>
      </c>
      <c r="L909" t="s">
        <v>74</v>
      </c>
      <c r="M909" t="s">
        <v>77</v>
      </c>
      <c r="N909" t="s">
        <v>78</v>
      </c>
      <c r="O909" t="s">
        <v>74</v>
      </c>
      <c r="P909" t="s">
        <v>74</v>
      </c>
      <c r="Q909" t="s">
        <v>74</v>
      </c>
      <c r="R909" t="s">
        <v>74</v>
      </c>
      <c r="S909" t="s">
        <v>74</v>
      </c>
      <c r="T909" t="s">
        <v>74</v>
      </c>
      <c r="U909" t="s">
        <v>74</v>
      </c>
      <c r="V909" t="s">
        <v>74</v>
      </c>
      <c r="W909" t="s">
        <v>74</v>
      </c>
      <c r="X909" t="s">
        <v>74</v>
      </c>
      <c r="Y909" t="s">
        <v>8912</v>
      </c>
      <c r="Z909" t="s">
        <v>74</v>
      </c>
      <c r="AA909" t="s">
        <v>74</v>
      </c>
      <c r="AB909" t="s">
        <v>74</v>
      </c>
      <c r="AC909" t="s">
        <v>74</v>
      </c>
      <c r="AD909" t="s">
        <v>74</v>
      </c>
      <c r="AE909" t="s">
        <v>74</v>
      </c>
      <c r="AF909" t="s">
        <v>74</v>
      </c>
      <c r="AG909">
        <v>0</v>
      </c>
      <c r="AH909">
        <v>47</v>
      </c>
      <c r="AI909">
        <v>52</v>
      </c>
      <c r="AJ909">
        <v>0</v>
      </c>
      <c r="AK909">
        <v>13</v>
      </c>
      <c r="AL909" t="s">
        <v>248</v>
      </c>
      <c r="AM909" t="s">
        <v>249</v>
      </c>
      <c r="AN909" t="s">
        <v>250</v>
      </c>
      <c r="AO909" t="s">
        <v>251</v>
      </c>
      <c r="AP909" t="s">
        <v>74</v>
      </c>
      <c r="AQ909" t="s">
        <v>74</v>
      </c>
      <c r="AR909" t="s">
        <v>252</v>
      </c>
      <c r="AS909" t="s">
        <v>253</v>
      </c>
      <c r="AT909" t="s">
        <v>2011</v>
      </c>
      <c r="AU909">
        <v>1990</v>
      </c>
      <c r="AV909">
        <v>2</v>
      </c>
      <c r="AW909">
        <v>2</v>
      </c>
      <c r="AX909" t="s">
        <v>74</v>
      </c>
      <c r="AY909" t="s">
        <v>74</v>
      </c>
      <c r="AZ909" t="s">
        <v>74</v>
      </c>
      <c r="BA909" t="s">
        <v>74</v>
      </c>
      <c r="BB909">
        <v>149</v>
      </c>
      <c r="BC909">
        <v>155</v>
      </c>
      <c r="BD909" t="s">
        <v>74</v>
      </c>
      <c r="BE909" t="s">
        <v>8913</v>
      </c>
      <c r="BF909" t="str">
        <f>HYPERLINK("http://dx.doi.org/10.1017/S0954102090000190","http://dx.doi.org/10.1017/S0954102090000190")</f>
        <v>http://dx.doi.org/10.1017/S0954102090000190</v>
      </c>
      <c r="BG909" t="s">
        <v>74</v>
      </c>
      <c r="BH909" t="s">
        <v>74</v>
      </c>
      <c r="BI909">
        <v>7</v>
      </c>
      <c r="BJ909" t="s">
        <v>255</v>
      </c>
      <c r="BK909" t="s">
        <v>97</v>
      </c>
      <c r="BL909" t="s">
        <v>256</v>
      </c>
      <c r="BM909" t="s">
        <v>8888</v>
      </c>
      <c r="BN909" t="s">
        <v>74</v>
      </c>
      <c r="BO909" t="s">
        <v>74</v>
      </c>
      <c r="BP909" t="s">
        <v>74</v>
      </c>
      <c r="BQ909" t="s">
        <v>74</v>
      </c>
      <c r="BR909" t="s">
        <v>100</v>
      </c>
      <c r="BS909" t="s">
        <v>8914</v>
      </c>
      <c r="BT909" t="str">
        <f>HYPERLINK("https%3A%2F%2Fwww.webofscience.com%2Fwos%2Fwoscc%2Ffull-record%2FWOS:A1990DG03100006","View Full Record in Web of Science")</f>
        <v>View Full Record in Web of Science</v>
      </c>
    </row>
    <row r="910" spans="1:72" x14ac:dyDescent="0.15">
      <c r="A910" t="s">
        <v>72</v>
      </c>
      <c r="B910" t="s">
        <v>8915</v>
      </c>
      <c r="C910" t="s">
        <v>74</v>
      </c>
      <c r="D910" t="s">
        <v>74</v>
      </c>
      <c r="E910" t="s">
        <v>74</v>
      </c>
      <c r="F910" t="s">
        <v>8915</v>
      </c>
      <c r="G910" t="s">
        <v>74</v>
      </c>
      <c r="H910" t="s">
        <v>74</v>
      </c>
      <c r="I910" t="s">
        <v>8916</v>
      </c>
      <c r="J910" t="s">
        <v>247</v>
      </c>
      <c r="K910" t="s">
        <v>74</v>
      </c>
      <c r="L910" t="s">
        <v>74</v>
      </c>
      <c r="M910" t="s">
        <v>77</v>
      </c>
      <c r="N910" t="s">
        <v>78</v>
      </c>
      <c r="O910" t="s">
        <v>74</v>
      </c>
      <c r="P910" t="s">
        <v>74</v>
      </c>
      <c r="Q910" t="s">
        <v>74</v>
      </c>
      <c r="R910" t="s">
        <v>74</v>
      </c>
      <c r="S910" t="s">
        <v>74</v>
      </c>
      <c r="T910" t="s">
        <v>74</v>
      </c>
      <c r="U910" t="s">
        <v>74</v>
      </c>
      <c r="V910" t="s">
        <v>74</v>
      </c>
      <c r="W910" t="s">
        <v>74</v>
      </c>
      <c r="X910" t="s">
        <v>74</v>
      </c>
      <c r="Y910" t="s">
        <v>8917</v>
      </c>
      <c r="Z910" t="s">
        <v>74</v>
      </c>
      <c r="AA910" t="s">
        <v>74</v>
      </c>
      <c r="AB910" t="s">
        <v>74</v>
      </c>
      <c r="AC910" t="s">
        <v>74</v>
      </c>
      <c r="AD910" t="s">
        <v>74</v>
      </c>
      <c r="AE910" t="s">
        <v>74</v>
      </c>
      <c r="AF910" t="s">
        <v>74</v>
      </c>
      <c r="AG910">
        <v>0</v>
      </c>
      <c r="AH910">
        <v>21</v>
      </c>
      <c r="AI910">
        <v>24</v>
      </c>
      <c r="AJ910">
        <v>0</v>
      </c>
      <c r="AK910">
        <v>0</v>
      </c>
      <c r="AL910" t="s">
        <v>248</v>
      </c>
      <c r="AM910" t="s">
        <v>249</v>
      </c>
      <c r="AN910" t="s">
        <v>250</v>
      </c>
      <c r="AO910" t="s">
        <v>251</v>
      </c>
      <c r="AP910" t="s">
        <v>74</v>
      </c>
      <c r="AQ910" t="s">
        <v>74</v>
      </c>
      <c r="AR910" t="s">
        <v>252</v>
      </c>
      <c r="AS910" t="s">
        <v>253</v>
      </c>
      <c r="AT910" t="s">
        <v>2011</v>
      </c>
      <c r="AU910">
        <v>1990</v>
      </c>
      <c r="AV910">
        <v>2</v>
      </c>
      <c r="AW910">
        <v>2</v>
      </c>
      <c r="AX910" t="s">
        <v>74</v>
      </c>
      <c r="AY910" t="s">
        <v>74</v>
      </c>
      <c r="AZ910" t="s">
        <v>74</v>
      </c>
      <c r="BA910" t="s">
        <v>74</v>
      </c>
      <c r="BB910">
        <v>157</v>
      </c>
      <c r="BC910">
        <v>162</v>
      </c>
      <c r="BD910" t="s">
        <v>74</v>
      </c>
      <c r="BE910" t="s">
        <v>8918</v>
      </c>
      <c r="BF910" t="str">
        <f>HYPERLINK("http://dx.doi.org/10.1017/S0954102090000207","http://dx.doi.org/10.1017/S0954102090000207")</f>
        <v>http://dx.doi.org/10.1017/S0954102090000207</v>
      </c>
      <c r="BG910" t="s">
        <v>74</v>
      </c>
      <c r="BH910" t="s">
        <v>74</v>
      </c>
      <c r="BI910">
        <v>6</v>
      </c>
      <c r="BJ910" t="s">
        <v>255</v>
      </c>
      <c r="BK910" t="s">
        <v>97</v>
      </c>
      <c r="BL910" t="s">
        <v>256</v>
      </c>
      <c r="BM910" t="s">
        <v>8888</v>
      </c>
      <c r="BN910" t="s">
        <v>74</v>
      </c>
      <c r="BO910" t="s">
        <v>74</v>
      </c>
      <c r="BP910" t="s">
        <v>74</v>
      </c>
      <c r="BQ910" t="s">
        <v>74</v>
      </c>
      <c r="BR910" t="s">
        <v>100</v>
      </c>
      <c r="BS910" t="s">
        <v>8919</v>
      </c>
      <c r="BT910" t="str">
        <f>HYPERLINK("https%3A%2F%2Fwww.webofscience.com%2Fwos%2Fwoscc%2Ffull-record%2FWOS:A1990DG03100007","View Full Record in Web of Science")</f>
        <v>View Full Record in Web of Science</v>
      </c>
    </row>
    <row r="911" spans="1:72" x14ac:dyDescent="0.15">
      <c r="A911" t="s">
        <v>72</v>
      </c>
      <c r="B911" t="s">
        <v>8920</v>
      </c>
      <c r="C911" t="s">
        <v>74</v>
      </c>
      <c r="D911" t="s">
        <v>74</v>
      </c>
      <c r="E911" t="s">
        <v>74</v>
      </c>
      <c r="F911" t="s">
        <v>8920</v>
      </c>
      <c r="G911" t="s">
        <v>74</v>
      </c>
      <c r="H911" t="s">
        <v>74</v>
      </c>
      <c r="I911" t="s">
        <v>8921</v>
      </c>
      <c r="J911" t="s">
        <v>247</v>
      </c>
      <c r="K911" t="s">
        <v>74</v>
      </c>
      <c r="L911" t="s">
        <v>74</v>
      </c>
      <c r="M911" t="s">
        <v>77</v>
      </c>
      <c r="N911" t="s">
        <v>78</v>
      </c>
      <c r="O911" t="s">
        <v>74</v>
      </c>
      <c r="P911" t="s">
        <v>74</v>
      </c>
      <c r="Q911" t="s">
        <v>74</v>
      </c>
      <c r="R911" t="s">
        <v>74</v>
      </c>
      <c r="S911" t="s">
        <v>74</v>
      </c>
      <c r="T911" t="s">
        <v>74</v>
      </c>
      <c r="U911" t="s">
        <v>74</v>
      </c>
      <c r="V911" t="s">
        <v>74</v>
      </c>
      <c r="W911" t="s">
        <v>74</v>
      </c>
      <c r="X911" t="s">
        <v>74</v>
      </c>
      <c r="Y911" t="s">
        <v>8922</v>
      </c>
      <c r="Z911" t="s">
        <v>74</v>
      </c>
      <c r="AA911" t="s">
        <v>74</v>
      </c>
      <c r="AB911" t="s">
        <v>74</v>
      </c>
      <c r="AC911" t="s">
        <v>74</v>
      </c>
      <c r="AD911" t="s">
        <v>74</v>
      </c>
      <c r="AE911" t="s">
        <v>74</v>
      </c>
      <c r="AF911" t="s">
        <v>74</v>
      </c>
      <c r="AG911">
        <v>0</v>
      </c>
      <c r="AH911">
        <v>40</v>
      </c>
      <c r="AI911">
        <v>42</v>
      </c>
      <c r="AJ911">
        <v>0</v>
      </c>
      <c r="AK911">
        <v>2</v>
      </c>
      <c r="AL911" t="s">
        <v>248</v>
      </c>
      <c r="AM911" t="s">
        <v>249</v>
      </c>
      <c r="AN911" t="s">
        <v>250</v>
      </c>
      <c r="AO911" t="s">
        <v>251</v>
      </c>
      <c r="AP911" t="s">
        <v>74</v>
      </c>
      <c r="AQ911" t="s">
        <v>74</v>
      </c>
      <c r="AR911" t="s">
        <v>252</v>
      </c>
      <c r="AS911" t="s">
        <v>253</v>
      </c>
      <c r="AT911" t="s">
        <v>2011</v>
      </c>
      <c r="AU911">
        <v>1990</v>
      </c>
      <c r="AV911">
        <v>2</v>
      </c>
      <c r="AW911">
        <v>2</v>
      </c>
      <c r="AX911" t="s">
        <v>74</v>
      </c>
      <c r="AY911" t="s">
        <v>74</v>
      </c>
      <c r="AZ911" t="s">
        <v>74</v>
      </c>
      <c r="BA911" t="s">
        <v>74</v>
      </c>
      <c r="BB911">
        <v>163</v>
      </c>
      <c r="BC911">
        <v>167</v>
      </c>
      <c r="BD911" t="s">
        <v>74</v>
      </c>
      <c r="BE911" t="s">
        <v>8923</v>
      </c>
      <c r="BF911" t="str">
        <f>HYPERLINK("http://dx.doi.org/10.1017/S0954102090000219","http://dx.doi.org/10.1017/S0954102090000219")</f>
        <v>http://dx.doi.org/10.1017/S0954102090000219</v>
      </c>
      <c r="BG911" t="s">
        <v>74</v>
      </c>
      <c r="BH911" t="s">
        <v>74</v>
      </c>
      <c r="BI911">
        <v>5</v>
      </c>
      <c r="BJ911" t="s">
        <v>255</v>
      </c>
      <c r="BK911" t="s">
        <v>97</v>
      </c>
      <c r="BL911" t="s">
        <v>256</v>
      </c>
      <c r="BM911" t="s">
        <v>8888</v>
      </c>
      <c r="BN911" t="s">
        <v>74</v>
      </c>
      <c r="BO911" t="s">
        <v>74</v>
      </c>
      <c r="BP911" t="s">
        <v>74</v>
      </c>
      <c r="BQ911" t="s">
        <v>74</v>
      </c>
      <c r="BR911" t="s">
        <v>100</v>
      </c>
      <c r="BS911" t="s">
        <v>8924</v>
      </c>
      <c r="BT911" t="str">
        <f>HYPERLINK("https%3A%2F%2Fwww.webofscience.com%2Fwos%2Fwoscc%2Ffull-record%2FWOS:A1990DG03100008","View Full Record in Web of Science")</f>
        <v>View Full Record in Web of Science</v>
      </c>
    </row>
    <row r="912" spans="1:72" x14ac:dyDescent="0.15">
      <c r="A912" t="s">
        <v>72</v>
      </c>
      <c r="B912" t="s">
        <v>8925</v>
      </c>
      <c r="C912" t="s">
        <v>74</v>
      </c>
      <c r="D912" t="s">
        <v>74</v>
      </c>
      <c r="E912" t="s">
        <v>74</v>
      </c>
      <c r="F912" t="s">
        <v>8925</v>
      </c>
      <c r="G912" t="s">
        <v>74</v>
      </c>
      <c r="H912" t="s">
        <v>74</v>
      </c>
      <c r="I912" t="s">
        <v>8926</v>
      </c>
      <c r="J912" t="s">
        <v>247</v>
      </c>
      <c r="K912" t="s">
        <v>74</v>
      </c>
      <c r="L912" t="s">
        <v>74</v>
      </c>
      <c r="M912" t="s">
        <v>77</v>
      </c>
      <c r="N912" t="s">
        <v>78</v>
      </c>
      <c r="O912" t="s">
        <v>74</v>
      </c>
      <c r="P912" t="s">
        <v>74</v>
      </c>
      <c r="Q912" t="s">
        <v>74</v>
      </c>
      <c r="R912" t="s">
        <v>74</v>
      </c>
      <c r="S912" t="s">
        <v>74</v>
      </c>
      <c r="T912" t="s">
        <v>74</v>
      </c>
      <c r="U912" t="s">
        <v>74</v>
      </c>
      <c r="V912" t="s">
        <v>74</v>
      </c>
      <c r="W912" t="s">
        <v>74</v>
      </c>
      <c r="X912" t="s">
        <v>74</v>
      </c>
      <c r="Y912" t="s">
        <v>8927</v>
      </c>
      <c r="Z912" t="s">
        <v>74</v>
      </c>
      <c r="AA912" t="s">
        <v>74</v>
      </c>
      <c r="AB912" t="s">
        <v>74</v>
      </c>
      <c r="AC912" t="s">
        <v>74</v>
      </c>
      <c r="AD912" t="s">
        <v>74</v>
      </c>
      <c r="AE912" t="s">
        <v>74</v>
      </c>
      <c r="AF912" t="s">
        <v>74</v>
      </c>
      <c r="AG912">
        <v>0</v>
      </c>
      <c r="AH912">
        <v>3</v>
      </c>
      <c r="AI912">
        <v>3</v>
      </c>
      <c r="AJ912">
        <v>0</v>
      </c>
      <c r="AK912">
        <v>0</v>
      </c>
      <c r="AL912" t="s">
        <v>248</v>
      </c>
      <c r="AM912" t="s">
        <v>249</v>
      </c>
      <c r="AN912" t="s">
        <v>250</v>
      </c>
      <c r="AO912" t="s">
        <v>251</v>
      </c>
      <c r="AP912" t="s">
        <v>74</v>
      </c>
      <c r="AQ912" t="s">
        <v>74</v>
      </c>
      <c r="AR912" t="s">
        <v>252</v>
      </c>
      <c r="AS912" t="s">
        <v>253</v>
      </c>
      <c r="AT912" t="s">
        <v>2011</v>
      </c>
      <c r="AU912">
        <v>1990</v>
      </c>
      <c r="AV912">
        <v>2</v>
      </c>
      <c r="AW912">
        <v>2</v>
      </c>
      <c r="AX912" t="s">
        <v>74</v>
      </c>
      <c r="AY912" t="s">
        <v>74</v>
      </c>
      <c r="AZ912" t="s">
        <v>74</v>
      </c>
      <c r="BA912" t="s">
        <v>74</v>
      </c>
      <c r="BB912">
        <v>169</v>
      </c>
      <c r="BC912">
        <v>174</v>
      </c>
      <c r="BD912" t="s">
        <v>74</v>
      </c>
      <c r="BE912" t="s">
        <v>8928</v>
      </c>
      <c r="BF912" t="str">
        <f>HYPERLINK("http://dx.doi.org/10.1017/S0954102090000220","http://dx.doi.org/10.1017/S0954102090000220")</f>
        <v>http://dx.doi.org/10.1017/S0954102090000220</v>
      </c>
      <c r="BG912" t="s">
        <v>74</v>
      </c>
      <c r="BH912" t="s">
        <v>74</v>
      </c>
      <c r="BI912">
        <v>6</v>
      </c>
      <c r="BJ912" t="s">
        <v>255</v>
      </c>
      <c r="BK912" t="s">
        <v>97</v>
      </c>
      <c r="BL912" t="s">
        <v>256</v>
      </c>
      <c r="BM912" t="s">
        <v>8888</v>
      </c>
      <c r="BN912" t="s">
        <v>74</v>
      </c>
      <c r="BO912" t="s">
        <v>74</v>
      </c>
      <c r="BP912" t="s">
        <v>74</v>
      </c>
      <c r="BQ912" t="s">
        <v>74</v>
      </c>
      <c r="BR912" t="s">
        <v>100</v>
      </c>
      <c r="BS912" t="s">
        <v>8929</v>
      </c>
      <c r="BT912" t="str">
        <f>HYPERLINK("https%3A%2F%2Fwww.webofscience.com%2Fwos%2Fwoscc%2Ffull-record%2FWOS:A1990DG03100009","View Full Record in Web of Science")</f>
        <v>View Full Record in Web of Science</v>
      </c>
    </row>
    <row r="913" spans="1:72" x14ac:dyDescent="0.15">
      <c r="A913" t="s">
        <v>72</v>
      </c>
      <c r="B913" t="s">
        <v>8930</v>
      </c>
      <c r="C913" t="s">
        <v>74</v>
      </c>
      <c r="D913" t="s">
        <v>74</v>
      </c>
      <c r="E913" t="s">
        <v>74</v>
      </c>
      <c r="F913" t="s">
        <v>8930</v>
      </c>
      <c r="G913" t="s">
        <v>74</v>
      </c>
      <c r="H913" t="s">
        <v>74</v>
      </c>
      <c r="I913" t="s">
        <v>8931</v>
      </c>
      <c r="J913" t="s">
        <v>7409</v>
      </c>
      <c r="K913" t="s">
        <v>74</v>
      </c>
      <c r="L913" t="s">
        <v>74</v>
      </c>
      <c r="M913" t="s">
        <v>77</v>
      </c>
      <c r="N913" t="s">
        <v>78</v>
      </c>
      <c r="O913" t="s">
        <v>74</v>
      </c>
      <c r="P913" t="s">
        <v>74</v>
      </c>
      <c r="Q913" t="s">
        <v>74</v>
      </c>
      <c r="R913" t="s">
        <v>74</v>
      </c>
      <c r="S913" t="s">
        <v>74</v>
      </c>
      <c r="T913" t="s">
        <v>74</v>
      </c>
      <c r="U913" t="s">
        <v>74</v>
      </c>
      <c r="V913" t="s">
        <v>74</v>
      </c>
      <c r="W913" t="s">
        <v>8932</v>
      </c>
      <c r="X913" t="s">
        <v>8933</v>
      </c>
      <c r="Y913" t="s">
        <v>74</v>
      </c>
      <c r="Z913" t="s">
        <v>74</v>
      </c>
      <c r="AA913" t="s">
        <v>74</v>
      </c>
      <c r="AB913" t="s">
        <v>74</v>
      </c>
      <c r="AC913" t="s">
        <v>74</v>
      </c>
      <c r="AD913" t="s">
        <v>74</v>
      </c>
      <c r="AE913" t="s">
        <v>74</v>
      </c>
      <c r="AF913" t="s">
        <v>74</v>
      </c>
      <c r="AG913">
        <v>7</v>
      </c>
      <c r="AH913">
        <v>16</v>
      </c>
      <c r="AI913">
        <v>16</v>
      </c>
      <c r="AJ913">
        <v>0</v>
      </c>
      <c r="AK913">
        <v>4</v>
      </c>
      <c r="AL913" t="s">
        <v>7414</v>
      </c>
      <c r="AM913" t="s">
        <v>7415</v>
      </c>
      <c r="AN913" t="s">
        <v>7416</v>
      </c>
      <c r="AO913" t="s">
        <v>7417</v>
      </c>
      <c r="AP913" t="s">
        <v>74</v>
      </c>
      <c r="AQ913" t="s">
        <v>74</v>
      </c>
      <c r="AR913" t="s">
        <v>7418</v>
      </c>
      <c r="AS913" t="s">
        <v>7419</v>
      </c>
      <c r="AT913" t="s">
        <v>2011</v>
      </c>
      <c r="AU913">
        <v>1990</v>
      </c>
      <c r="AV913">
        <v>35</v>
      </c>
      <c r="AW913">
        <v>2</v>
      </c>
      <c r="AX913" t="s">
        <v>74</v>
      </c>
      <c r="AY913" t="s">
        <v>74</v>
      </c>
      <c r="AZ913" t="s">
        <v>74</v>
      </c>
      <c r="BA913" t="s">
        <v>74</v>
      </c>
      <c r="BB913">
        <v>131</v>
      </c>
      <c r="BC913">
        <v>135</v>
      </c>
      <c r="BD913" t="s">
        <v>74</v>
      </c>
      <c r="BE913" t="s">
        <v>74</v>
      </c>
      <c r="BF913" t="s">
        <v>74</v>
      </c>
      <c r="BG913" t="s">
        <v>74</v>
      </c>
      <c r="BH913" t="s">
        <v>74</v>
      </c>
      <c r="BI913">
        <v>5</v>
      </c>
      <c r="BJ913" t="s">
        <v>2432</v>
      </c>
      <c r="BK913" t="s">
        <v>97</v>
      </c>
      <c r="BL913" t="s">
        <v>203</v>
      </c>
      <c r="BM913" t="s">
        <v>8934</v>
      </c>
      <c r="BN913" t="s">
        <v>74</v>
      </c>
      <c r="BO913" t="s">
        <v>74</v>
      </c>
      <c r="BP913" t="s">
        <v>74</v>
      </c>
      <c r="BQ913" t="s">
        <v>74</v>
      </c>
      <c r="BR913" t="s">
        <v>100</v>
      </c>
      <c r="BS913" t="s">
        <v>8935</v>
      </c>
      <c r="BT913" t="str">
        <f>HYPERLINK("https%3A%2F%2Fwww.webofscience.com%2Fwos%2Fwoscc%2Ffull-record%2FWOS:A1990DG83700002","View Full Record in Web of Science")</f>
        <v>View Full Record in Web of Science</v>
      </c>
    </row>
    <row r="914" spans="1:72" x14ac:dyDescent="0.15">
      <c r="A914" t="s">
        <v>72</v>
      </c>
      <c r="B914" t="s">
        <v>8936</v>
      </c>
      <c r="C914" t="s">
        <v>74</v>
      </c>
      <c r="D914" t="s">
        <v>74</v>
      </c>
      <c r="E914" t="s">
        <v>74</v>
      </c>
      <c r="F914" t="s">
        <v>8936</v>
      </c>
      <c r="G914" t="s">
        <v>74</v>
      </c>
      <c r="H914" t="s">
        <v>74</v>
      </c>
      <c r="I914" t="s">
        <v>8937</v>
      </c>
      <c r="J914" t="s">
        <v>1048</v>
      </c>
      <c r="K914" t="s">
        <v>74</v>
      </c>
      <c r="L914" t="s">
        <v>74</v>
      </c>
      <c r="M914" t="s">
        <v>77</v>
      </c>
      <c r="N914" t="s">
        <v>78</v>
      </c>
      <c r="O914" t="s">
        <v>74</v>
      </c>
      <c r="P914" t="s">
        <v>74</v>
      </c>
      <c r="Q914" t="s">
        <v>74</v>
      </c>
      <c r="R914" t="s">
        <v>74</v>
      </c>
      <c r="S914" t="s">
        <v>74</v>
      </c>
      <c r="T914" t="s">
        <v>74</v>
      </c>
      <c r="U914" t="s">
        <v>74</v>
      </c>
      <c r="V914" t="s">
        <v>74</v>
      </c>
      <c r="W914" t="s">
        <v>8938</v>
      </c>
      <c r="X914" t="s">
        <v>8939</v>
      </c>
      <c r="Y914" t="s">
        <v>74</v>
      </c>
      <c r="Z914" t="s">
        <v>74</v>
      </c>
      <c r="AA914" t="s">
        <v>8940</v>
      </c>
      <c r="AB914" t="s">
        <v>8941</v>
      </c>
      <c r="AC914" t="s">
        <v>74</v>
      </c>
      <c r="AD914" t="s">
        <v>74</v>
      </c>
      <c r="AE914" t="s">
        <v>74</v>
      </c>
      <c r="AF914" t="s">
        <v>74</v>
      </c>
      <c r="AG914">
        <v>73</v>
      </c>
      <c r="AH914">
        <v>150</v>
      </c>
      <c r="AI914">
        <v>154</v>
      </c>
      <c r="AJ914">
        <v>0</v>
      </c>
      <c r="AK914">
        <v>12</v>
      </c>
      <c r="AL914" t="s">
        <v>461</v>
      </c>
      <c r="AM914" t="s">
        <v>249</v>
      </c>
      <c r="AN914" t="s">
        <v>462</v>
      </c>
      <c r="AO914" t="s">
        <v>1056</v>
      </c>
      <c r="AP914" t="s">
        <v>74</v>
      </c>
      <c r="AQ914" t="s">
        <v>74</v>
      </c>
      <c r="AR914" t="s">
        <v>1057</v>
      </c>
      <c r="AS914" t="s">
        <v>74</v>
      </c>
      <c r="AT914" t="s">
        <v>2011</v>
      </c>
      <c r="AU914">
        <v>1990</v>
      </c>
      <c r="AV914">
        <v>37</v>
      </c>
      <c r="AW914">
        <v>6</v>
      </c>
      <c r="AX914" t="s">
        <v>74</v>
      </c>
      <c r="AY914" t="s">
        <v>74</v>
      </c>
      <c r="AZ914" t="s">
        <v>74</v>
      </c>
      <c r="BA914" t="s">
        <v>74</v>
      </c>
      <c r="BB914">
        <v>975</v>
      </c>
      <c r="BC914">
        <v>997</v>
      </c>
      <c r="BD914" t="s">
        <v>74</v>
      </c>
      <c r="BE914" t="s">
        <v>8942</v>
      </c>
      <c r="BF914" t="str">
        <f>HYPERLINK("http://dx.doi.org/10.1016/0198-0149(90)90106-6","http://dx.doi.org/10.1016/0198-0149(90)90106-6")</f>
        <v>http://dx.doi.org/10.1016/0198-0149(90)90106-6</v>
      </c>
      <c r="BG914" t="s">
        <v>74</v>
      </c>
      <c r="BH914" t="s">
        <v>74</v>
      </c>
      <c r="BI914">
        <v>23</v>
      </c>
      <c r="BJ914" t="s">
        <v>136</v>
      </c>
      <c r="BK914" t="s">
        <v>97</v>
      </c>
      <c r="BL914" t="s">
        <v>136</v>
      </c>
      <c r="BM914" t="s">
        <v>8943</v>
      </c>
      <c r="BN914" t="s">
        <v>74</v>
      </c>
      <c r="BO914" t="s">
        <v>74</v>
      </c>
      <c r="BP914" t="s">
        <v>74</v>
      </c>
      <c r="BQ914" t="s">
        <v>74</v>
      </c>
      <c r="BR914" t="s">
        <v>100</v>
      </c>
      <c r="BS914" t="s">
        <v>8944</v>
      </c>
      <c r="BT914" t="str">
        <f>HYPERLINK("https%3A%2F%2Fwww.webofscience.com%2Fwos%2Fwoscc%2Ffull-record%2FWOS:A1990DQ54400005","View Full Record in Web of Science")</f>
        <v>View Full Record in Web of Science</v>
      </c>
    </row>
    <row r="915" spans="1:72" x14ac:dyDescent="0.15">
      <c r="A915" t="s">
        <v>72</v>
      </c>
      <c r="B915" t="s">
        <v>8945</v>
      </c>
      <c r="C915" t="s">
        <v>74</v>
      </c>
      <c r="D915" t="s">
        <v>74</v>
      </c>
      <c r="E915" t="s">
        <v>74</v>
      </c>
      <c r="F915" t="s">
        <v>8945</v>
      </c>
      <c r="G915" t="s">
        <v>74</v>
      </c>
      <c r="H915" t="s">
        <v>74</v>
      </c>
      <c r="I915" t="s">
        <v>8946</v>
      </c>
      <c r="J915" t="s">
        <v>8325</v>
      </c>
      <c r="K915" t="s">
        <v>74</v>
      </c>
      <c r="L915" t="s">
        <v>74</v>
      </c>
      <c r="M915" t="s">
        <v>77</v>
      </c>
      <c r="N915" t="s">
        <v>78</v>
      </c>
      <c r="O915" t="s">
        <v>74</v>
      </c>
      <c r="P915" t="s">
        <v>74</v>
      </c>
      <c r="Q915" t="s">
        <v>74</v>
      </c>
      <c r="R915" t="s">
        <v>74</v>
      </c>
      <c r="S915" t="s">
        <v>74</v>
      </c>
      <c r="T915" t="s">
        <v>74</v>
      </c>
      <c r="U915" t="s">
        <v>74</v>
      </c>
      <c r="V915" t="s">
        <v>74</v>
      </c>
      <c r="W915" t="s">
        <v>8947</v>
      </c>
      <c r="X915" t="s">
        <v>8948</v>
      </c>
      <c r="Y915" t="s">
        <v>8949</v>
      </c>
      <c r="Z915" t="s">
        <v>74</v>
      </c>
      <c r="AA915" t="s">
        <v>74</v>
      </c>
      <c r="AB915" t="s">
        <v>74</v>
      </c>
      <c r="AC915" t="s">
        <v>74</v>
      </c>
      <c r="AD915" t="s">
        <v>74</v>
      </c>
      <c r="AE915" t="s">
        <v>74</v>
      </c>
      <c r="AF915" t="s">
        <v>74</v>
      </c>
      <c r="AG915">
        <v>10</v>
      </c>
      <c r="AH915">
        <v>17</v>
      </c>
      <c r="AI915">
        <v>18</v>
      </c>
      <c r="AJ915">
        <v>0</v>
      </c>
      <c r="AK915">
        <v>5</v>
      </c>
      <c r="AL915" t="s">
        <v>8329</v>
      </c>
      <c r="AM915" t="s">
        <v>8330</v>
      </c>
      <c r="AN915" t="s">
        <v>8331</v>
      </c>
      <c r="AO915" t="s">
        <v>8332</v>
      </c>
      <c r="AP915" t="s">
        <v>74</v>
      </c>
      <c r="AQ915" t="s">
        <v>74</v>
      </c>
      <c r="AR915" t="s">
        <v>8325</v>
      </c>
      <c r="AS915" t="s">
        <v>8333</v>
      </c>
      <c r="AT915" t="s">
        <v>2011</v>
      </c>
      <c r="AU915">
        <v>1990</v>
      </c>
      <c r="AV915">
        <v>90</v>
      </c>
      <c r="AW915" t="s">
        <v>74</v>
      </c>
      <c r="AX915">
        <v>2</v>
      </c>
      <c r="AY915" t="s">
        <v>74</v>
      </c>
      <c r="AZ915" t="s">
        <v>74</v>
      </c>
      <c r="BA915" t="s">
        <v>74</v>
      </c>
      <c r="BB915">
        <v>74</v>
      </c>
      <c r="BC915">
        <v>80</v>
      </c>
      <c r="BD915" t="s">
        <v>74</v>
      </c>
      <c r="BE915" t="s">
        <v>8950</v>
      </c>
      <c r="BF915" t="str">
        <f>HYPERLINK("http://dx.doi.org/10.1071/MU9900074","http://dx.doi.org/10.1071/MU9900074")</f>
        <v>http://dx.doi.org/10.1071/MU9900074</v>
      </c>
      <c r="BG915" t="s">
        <v>74</v>
      </c>
      <c r="BH915" t="s">
        <v>74</v>
      </c>
      <c r="BI915">
        <v>7</v>
      </c>
      <c r="BJ915" t="s">
        <v>2454</v>
      </c>
      <c r="BK915" t="s">
        <v>97</v>
      </c>
      <c r="BL915" t="s">
        <v>677</v>
      </c>
      <c r="BM915" t="s">
        <v>8951</v>
      </c>
      <c r="BN915" t="s">
        <v>74</v>
      </c>
      <c r="BO915" t="s">
        <v>74</v>
      </c>
      <c r="BP915" t="s">
        <v>74</v>
      </c>
      <c r="BQ915" t="s">
        <v>74</v>
      </c>
      <c r="BR915" t="s">
        <v>100</v>
      </c>
      <c r="BS915" t="s">
        <v>8952</v>
      </c>
      <c r="BT915" t="str">
        <f>HYPERLINK("https%3A%2F%2Fwww.webofscience.com%2Fwos%2Fwoscc%2Ffull-record%2FWOS:A1990DZ83700002","View Full Record in Web of Science")</f>
        <v>View Full Record in Web of Science</v>
      </c>
    </row>
    <row r="916" spans="1:72" x14ac:dyDescent="0.15">
      <c r="A916" t="s">
        <v>72</v>
      </c>
      <c r="B916" t="s">
        <v>8953</v>
      </c>
      <c r="C916" t="s">
        <v>74</v>
      </c>
      <c r="D916" t="s">
        <v>74</v>
      </c>
      <c r="E916" t="s">
        <v>74</v>
      </c>
      <c r="F916" t="s">
        <v>8953</v>
      </c>
      <c r="G916" t="s">
        <v>74</v>
      </c>
      <c r="H916" t="s">
        <v>74</v>
      </c>
      <c r="I916" t="s">
        <v>8954</v>
      </c>
      <c r="J916" t="s">
        <v>8325</v>
      </c>
      <c r="K916" t="s">
        <v>74</v>
      </c>
      <c r="L916" t="s">
        <v>74</v>
      </c>
      <c r="M916" t="s">
        <v>77</v>
      </c>
      <c r="N916" t="s">
        <v>78</v>
      </c>
      <c r="O916" t="s">
        <v>74</v>
      </c>
      <c r="P916" t="s">
        <v>74</v>
      </c>
      <c r="Q916" t="s">
        <v>74</v>
      </c>
      <c r="R916" t="s">
        <v>74</v>
      </c>
      <c r="S916" t="s">
        <v>74</v>
      </c>
      <c r="T916" t="s">
        <v>74</v>
      </c>
      <c r="U916" t="s">
        <v>74</v>
      </c>
      <c r="V916" t="s">
        <v>74</v>
      </c>
      <c r="W916" t="s">
        <v>74</v>
      </c>
      <c r="X916" t="s">
        <v>74</v>
      </c>
      <c r="Y916" t="s">
        <v>8955</v>
      </c>
      <c r="Z916" t="s">
        <v>74</v>
      </c>
      <c r="AA916" t="s">
        <v>74</v>
      </c>
      <c r="AB916" t="s">
        <v>74</v>
      </c>
      <c r="AC916" t="s">
        <v>74</v>
      </c>
      <c r="AD916" t="s">
        <v>74</v>
      </c>
      <c r="AE916" t="s">
        <v>74</v>
      </c>
      <c r="AF916" t="s">
        <v>74</v>
      </c>
      <c r="AG916">
        <v>36</v>
      </c>
      <c r="AH916">
        <v>5</v>
      </c>
      <c r="AI916">
        <v>5</v>
      </c>
      <c r="AJ916">
        <v>0</v>
      </c>
      <c r="AK916">
        <v>2</v>
      </c>
      <c r="AL916" t="s">
        <v>8329</v>
      </c>
      <c r="AM916" t="s">
        <v>8330</v>
      </c>
      <c r="AN916" t="s">
        <v>8331</v>
      </c>
      <c r="AO916" t="s">
        <v>8332</v>
      </c>
      <c r="AP916" t="s">
        <v>74</v>
      </c>
      <c r="AQ916" t="s">
        <v>74</v>
      </c>
      <c r="AR916" t="s">
        <v>8325</v>
      </c>
      <c r="AS916" t="s">
        <v>8333</v>
      </c>
      <c r="AT916" t="s">
        <v>2011</v>
      </c>
      <c r="AU916">
        <v>1990</v>
      </c>
      <c r="AV916">
        <v>90</v>
      </c>
      <c r="AW916" t="s">
        <v>74</v>
      </c>
      <c r="AX916">
        <v>2</v>
      </c>
      <c r="AY916" t="s">
        <v>74</v>
      </c>
      <c r="AZ916" t="s">
        <v>74</v>
      </c>
      <c r="BA916" t="s">
        <v>74</v>
      </c>
      <c r="BB916">
        <v>97</v>
      </c>
      <c r="BC916">
        <v>107</v>
      </c>
      <c r="BD916" t="s">
        <v>74</v>
      </c>
      <c r="BE916" t="s">
        <v>8956</v>
      </c>
      <c r="BF916" t="str">
        <f>HYPERLINK("http://dx.doi.org/10.1071/MU9900097","http://dx.doi.org/10.1071/MU9900097")</f>
        <v>http://dx.doi.org/10.1071/MU9900097</v>
      </c>
      <c r="BG916" t="s">
        <v>74</v>
      </c>
      <c r="BH916" t="s">
        <v>74</v>
      </c>
      <c r="BI916">
        <v>11</v>
      </c>
      <c r="BJ916" t="s">
        <v>2454</v>
      </c>
      <c r="BK916" t="s">
        <v>97</v>
      </c>
      <c r="BL916" t="s">
        <v>677</v>
      </c>
      <c r="BM916" t="s">
        <v>8951</v>
      </c>
      <c r="BN916" t="s">
        <v>74</v>
      </c>
      <c r="BO916" t="s">
        <v>74</v>
      </c>
      <c r="BP916" t="s">
        <v>74</v>
      </c>
      <c r="BQ916" t="s">
        <v>74</v>
      </c>
      <c r="BR916" t="s">
        <v>100</v>
      </c>
      <c r="BS916" t="s">
        <v>8957</v>
      </c>
      <c r="BT916" t="str">
        <f>HYPERLINK("https%3A%2F%2Fwww.webofscience.com%2Fwos%2Fwoscc%2Ffull-record%2FWOS:A1990DZ83700005","View Full Record in Web of Science")</f>
        <v>View Full Record in Web of Science</v>
      </c>
    </row>
    <row r="917" spans="1:72" x14ac:dyDescent="0.15">
      <c r="A917" t="s">
        <v>72</v>
      </c>
      <c r="B917" t="s">
        <v>8958</v>
      </c>
      <c r="C917" t="s">
        <v>74</v>
      </c>
      <c r="D917" t="s">
        <v>74</v>
      </c>
      <c r="E917" t="s">
        <v>74</v>
      </c>
      <c r="F917" t="s">
        <v>8958</v>
      </c>
      <c r="G917" t="s">
        <v>74</v>
      </c>
      <c r="H917" t="s">
        <v>74</v>
      </c>
      <c r="I917" t="s">
        <v>8959</v>
      </c>
      <c r="J917" t="s">
        <v>8960</v>
      </c>
      <c r="K917" t="s">
        <v>74</v>
      </c>
      <c r="L917" t="s">
        <v>74</v>
      </c>
      <c r="M917" t="s">
        <v>77</v>
      </c>
      <c r="N917" t="s">
        <v>401</v>
      </c>
      <c r="O917" t="s">
        <v>8961</v>
      </c>
      <c r="P917" t="s">
        <v>8962</v>
      </c>
      <c r="Q917" t="s">
        <v>8963</v>
      </c>
      <c r="R917" t="s">
        <v>74</v>
      </c>
      <c r="S917" t="s">
        <v>8964</v>
      </c>
      <c r="T917" t="s">
        <v>74</v>
      </c>
      <c r="U917" t="s">
        <v>74</v>
      </c>
      <c r="V917" t="s">
        <v>74</v>
      </c>
      <c r="W917" t="s">
        <v>8965</v>
      </c>
      <c r="X917" t="s">
        <v>7806</v>
      </c>
      <c r="Y917" t="s">
        <v>8966</v>
      </c>
      <c r="Z917" t="s">
        <v>74</v>
      </c>
      <c r="AA917" t="s">
        <v>74</v>
      </c>
      <c r="AB917" t="s">
        <v>74</v>
      </c>
      <c r="AC917" t="s">
        <v>8967</v>
      </c>
      <c r="AD917" t="s">
        <v>8968</v>
      </c>
      <c r="AE917" t="s">
        <v>74</v>
      </c>
      <c r="AF917" t="s">
        <v>74</v>
      </c>
      <c r="AG917">
        <v>35</v>
      </c>
      <c r="AH917">
        <v>42</v>
      </c>
      <c r="AI917">
        <v>42</v>
      </c>
      <c r="AJ917">
        <v>0</v>
      </c>
      <c r="AK917">
        <v>3</v>
      </c>
      <c r="AL917" t="s">
        <v>583</v>
      </c>
      <c r="AM917" t="s">
        <v>111</v>
      </c>
      <c r="AN917" t="s">
        <v>584</v>
      </c>
      <c r="AO917" t="s">
        <v>8969</v>
      </c>
      <c r="AP917" t="s">
        <v>74</v>
      </c>
      <c r="AQ917" t="s">
        <v>74</v>
      </c>
      <c r="AR917" t="s">
        <v>8970</v>
      </c>
      <c r="AS917" t="s">
        <v>8971</v>
      </c>
      <c r="AT917" t="s">
        <v>2011</v>
      </c>
      <c r="AU917">
        <v>1990</v>
      </c>
      <c r="AV917">
        <v>50</v>
      </c>
      <c r="AW917">
        <v>6</v>
      </c>
      <c r="AX917" t="s">
        <v>74</v>
      </c>
      <c r="AY917" t="s">
        <v>74</v>
      </c>
      <c r="AZ917" t="s">
        <v>74</v>
      </c>
      <c r="BA917" t="s">
        <v>74</v>
      </c>
      <c r="BB917">
        <v>703</v>
      </c>
      <c r="BC917">
        <v>709</v>
      </c>
      <c r="BD917" t="s">
        <v>74</v>
      </c>
      <c r="BE917" t="s">
        <v>8972</v>
      </c>
      <c r="BF917" t="str">
        <f>HYPERLINK("http://dx.doi.org/10.1016/0014-4835(90)90117-D","http://dx.doi.org/10.1016/0014-4835(90)90117-D")</f>
        <v>http://dx.doi.org/10.1016/0014-4835(90)90117-D</v>
      </c>
      <c r="BG917" t="s">
        <v>74</v>
      </c>
      <c r="BH917" t="s">
        <v>74</v>
      </c>
      <c r="BI917">
        <v>7</v>
      </c>
      <c r="BJ917" t="s">
        <v>8973</v>
      </c>
      <c r="BK917" t="s">
        <v>417</v>
      </c>
      <c r="BL917" t="s">
        <v>8973</v>
      </c>
      <c r="BM917" t="s">
        <v>8974</v>
      </c>
      <c r="BN917">
        <v>2373164</v>
      </c>
      <c r="BO917" t="s">
        <v>74</v>
      </c>
      <c r="BP917" t="s">
        <v>74</v>
      </c>
      <c r="BQ917" t="s">
        <v>74</v>
      </c>
      <c r="BR917" t="s">
        <v>100</v>
      </c>
      <c r="BS917" t="s">
        <v>8975</v>
      </c>
      <c r="BT917" t="str">
        <f>HYPERLINK("https%3A%2F%2Fwww.webofscience.com%2Fwos%2Fwoscc%2Ffull-record%2FWOS:A1990DJ85000023","View Full Record in Web of Science")</f>
        <v>View Full Record in Web of Science</v>
      </c>
    </row>
    <row r="918" spans="1:72" x14ac:dyDescent="0.15">
      <c r="A918" t="s">
        <v>72</v>
      </c>
      <c r="B918" t="s">
        <v>8771</v>
      </c>
      <c r="C918" t="s">
        <v>74</v>
      </c>
      <c r="D918" t="s">
        <v>74</v>
      </c>
      <c r="E918" t="s">
        <v>74</v>
      </c>
      <c r="F918" t="s">
        <v>8771</v>
      </c>
      <c r="G918" t="s">
        <v>74</v>
      </c>
      <c r="H918" t="s">
        <v>74</v>
      </c>
      <c r="I918" t="s">
        <v>8976</v>
      </c>
      <c r="J918" t="s">
        <v>1605</v>
      </c>
      <c r="K918" t="s">
        <v>74</v>
      </c>
      <c r="L918" t="s">
        <v>74</v>
      </c>
      <c r="M918" t="s">
        <v>77</v>
      </c>
      <c r="N918" t="s">
        <v>78</v>
      </c>
      <c r="O918" t="s">
        <v>74</v>
      </c>
      <c r="P918" t="s">
        <v>74</v>
      </c>
      <c r="Q918" t="s">
        <v>74</v>
      </c>
      <c r="R918" t="s">
        <v>74</v>
      </c>
      <c r="S918" t="s">
        <v>74</v>
      </c>
      <c r="T918" t="s">
        <v>74</v>
      </c>
      <c r="U918" t="s">
        <v>74</v>
      </c>
      <c r="V918" t="s">
        <v>74</v>
      </c>
      <c r="W918" t="s">
        <v>74</v>
      </c>
      <c r="X918" t="s">
        <v>74</v>
      </c>
      <c r="Y918" t="s">
        <v>8977</v>
      </c>
      <c r="Z918" t="s">
        <v>74</v>
      </c>
      <c r="AA918" t="s">
        <v>74</v>
      </c>
      <c r="AB918" t="s">
        <v>74</v>
      </c>
      <c r="AC918" t="s">
        <v>74</v>
      </c>
      <c r="AD918" t="s">
        <v>74</v>
      </c>
      <c r="AE918" t="s">
        <v>74</v>
      </c>
      <c r="AF918" t="s">
        <v>74</v>
      </c>
      <c r="AG918">
        <v>20</v>
      </c>
      <c r="AH918">
        <v>34</v>
      </c>
      <c r="AI918">
        <v>38</v>
      </c>
      <c r="AJ918">
        <v>0</v>
      </c>
      <c r="AK918">
        <v>1</v>
      </c>
      <c r="AL918" t="s">
        <v>2204</v>
      </c>
      <c r="AM918" t="s">
        <v>1610</v>
      </c>
      <c r="AN918" t="s">
        <v>2205</v>
      </c>
      <c r="AO918" t="s">
        <v>1612</v>
      </c>
      <c r="AP918" t="s">
        <v>74</v>
      </c>
      <c r="AQ918" t="s">
        <v>74</v>
      </c>
      <c r="AR918" t="s">
        <v>1605</v>
      </c>
      <c r="AS918" t="s">
        <v>381</v>
      </c>
      <c r="AT918" t="s">
        <v>2011</v>
      </c>
      <c r="AU918">
        <v>1990</v>
      </c>
      <c r="AV918">
        <v>18</v>
      </c>
      <c r="AW918">
        <v>6</v>
      </c>
      <c r="AX918" t="s">
        <v>74</v>
      </c>
      <c r="AY918" t="s">
        <v>74</v>
      </c>
      <c r="AZ918" t="s">
        <v>74</v>
      </c>
      <c r="BA918" t="s">
        <v>74</v>
      </c>
      <c r="BB918">
        <v>497</v>
      </c>
      <c r="BC918">
        <v>500</v>
      </c>
      <c r="BD918" t="s">
        <v>74</v>
      </c>
      <c r="BE918" t="s">
        <v>8978</v>
      </c>
      <c r="BF918" t="str">
        <f>HYPERLINK("http://dx.doi.org/10.1130/0091-7613(1990)018&lt;0497:MGOCMF&gt;2.3.CO;2","http://dx.doi.org/10.1130/0091-7613(1990)018&lt;0497:MGOCMF&gt;2.3.CO;2")</f>
        <v>http://dx.doi.org/10.1130/0091-7613(1990)018&lt;0497:MGOCMF&gt;2.3.CO;2</v>
      </c>
      <c r="BG918" t="s">
        <v>74</v>
      </c>
      <c r="BH918" t="s">
        <v>74</v>
      </c>
      <c r="BI918">
        <v>4</v>
      </c>
      <c r="BJ918" t="s">
        <v>381</v>
      </c>
      <c r="BK918" t="s">
        <v>97</v>
      </c>
      <c r="BL918" t="s">
        <v>381</v>
      </c>
      <c r="BM918" t="s">
        <v>8979</v>
      </c>
      <c r="BN918" t="s">
        <v>74</v>
      </c>
      <c r="BO918" t="s">
        <v>74</v>
      </c>
      <c r="BP918" t="s">
        <v>74</v>
      </c>
      <c r="BQ918" t="s">
        <v>74</v>
      </c>
      <c r="BR918" t="s">
        <v>100</v>
      </c>
      <c r="BS918" t="s">
        <v>8980</v>
      </c>
      <c r="BT918" t="str">
        <f>HYPERLINK("https%3A%2F%2Fwww.webofscience.com%2Fwos%2Fwoscc%2Ffull-record%2FWOS:A1990DH31700004","View Full Record in Web of Science")</f>
        <v>View Full Record in Web of Science</v>
      </c>
    </row>
    <row r="919" spans="1:72" x14ac:dyDescent="0.15">
      <c r="A919" t="s">
        <v>72</v>
      </c>
      <c r="B919" t="s">
        <v>8981</v>
      </c>
      <c r="C919" t="s">
        <v>74</v>
      </c>
      <c r="D919" t="s">
        <v>74</v>
      </c>
      <c r="E919" t="s">
        <v>74</v>
      </c>
      <c r="F919" t="s">
        <v>8981</v>
      </c>
      <c r="G919" t="s">
        <v>74</v>
      </c>
      <c r="H919" t="s">
        <v>74</v>
      </c>
      <c r="I919" t="s">
        <v>8982</v>
      </c>
      <c r="J919" t="s">
        <v>2266</v>
      </c>
      <c r="K919" t="s">
        <v>74</v>
      </c>
      <c r="L919" t="s">
        <v>74</v>
      </c>
      <c r="M919" t="s">
        <v>77</v>
      </c>
      <c r="N919" t="s">
        <v>78</v>
      </c>
      <c r="O919" t="s">
        <v>74</v>
      </c>
      <c r="P919" t="s">
        <v>74</v>
      </c>
      <c r="Q919" t="s">
        <v>74</v>
      </c>
      <c r="R919" t="s">
        <v>74</v>
      </c>
      <c r="S919" t="s">
        <v>74</v>
      </c>
      <c r="T919" t="s">
        <v>74</v>
      </c>
      <c r="U919" t="s">
        <v>74</v>
      </c>
      <c r="V919" t="s">
        <v>74</v>
      </c>
      <c r="W919" t="s">
        <v>74</v>
      </c>
      <c r="X919" t="s">
        <v>74</v>
      </c>
      <c r="Y919" t="s">
        <v>8983</v>
      </c>
      <c r="Z919" t="s">
        <v>74</v>
      </c>
      <c r="AA919" t="s">
        <v>5305</v>
      </c>
      <c r="AB919" t="s">
        <v>74</v>
      </c>
      <c r="AC919" t="s">
        <v>74</v>
      </c>
      <c r="AD919" t="s">
        <v>74</v>
      </c>
      <c r="AE919" t="s">
        <v>74</v>
      </c>
      <c r="AF919" t="s">
        <v>74</v>
      </c>
      <c r="AG919">
        <v>30</v>
      </c>
      <c r="AH919">
        <v>154</v>
      </c>
      <c r="AI919">
        <v>161</v>
      </c>
      <c r="AJ919">
        <v>0</v>
      </c>
      <c r="AK919">
        <v>17</v>
      </c>
      <c r="AL919" t="s">
        <v>248</v>
      </c>
      <c r="AM919" t="s">
        <v>249</v>
      </c>
      <c r="AN919" t="s">
        <v>250</v>
      </c>
      <c r="AO919" t="s">
        <v>2271</v>
      </c>
      <c r="AP919" t="s">
        <v>74</v>
      </c>
      <c r="AQ919" t="s">
        <v>74</v>
      </c>
      <c r="AR919" t="s">
        <v>2272</v>
      </c>
      <c r="AS919" t="s">
        <v>2273</v>
      </c>
      <c r="AT919" t="s">
        <v>2011</v>
      </c>
      <c r="AU919">
        <v>1990</v>
      </c>
      <c r="AV919">
        <v>59</v>
      </c>
      <c r="AW919">
        <v>2</v>
      </c>
      <c r="AX919" t="s">
        <v>74</v>
      </c>
      <c r="AY919" t="s">
        <v>74</v>
      </c>
      <c r="AZ919" t="s">
        <v>74</v>
      </c>
      <c r="BA919" t="s">
        <v>74</v>
      </c>
      <c r="BB919">
        <v>775</v>
      </c>
      <c r="BC919">
        <v>796</v>
      </c>
      <c r="BD919" t="s">
        <v>74</v>
      </c>
      <c r="BE919" t="s">
        <v>8984</v>
      </c>
      <c r="BF919" t="str">
        <f>HYPERLINK("http://dx.doi.org/10.2307/4895","http://dx.doi.org/10.2307/4895")</f>
        <v>http://dx.doi.org/10.2307/4895</v>
      </c>
      <c r="BG919" t="s">
        <v>74</v>
      </c>
      <c r="BH919" t="s">
        <v>74</v>
      </c>
      <c r="BI919">
        <v>22</v>
      </c>
      <c r="BJ919" t="s">
        <v>2275</v>
      </c>
      <c r="BK919" t="s">
        <v>97</v>
      </c>
      <c r="BL919" t="s">
        <v>2276</v>
      </c>
      <c r="BM919" t="s">
        <v>8985</v>
      </c>
      <c r="BN919" t="s">
        <v>74</v>
      </c>
      <c r="BO919" t="s">
        <v>74</v>
      </c>
      <c r="BP919" t="s">
        <v>74</v>
      </c>
      <c r="BQ919" t="s">
        <v>74</v>
      </c>
      <c r="BR919" t="s">
        <v>100</v>
      </c>
      <c r="BS919" t="s">
        <v>8986</v>
      </c>
      <c r="BT919" t="str">
        <f>HYPERLINK("https%3A%2F%2Fwww.webofscience.com%2Fwos%2Fwoscc%2Ffull-record%2FWOS:A1990DF99700026","View Full Record in Web of Science")</f>
        <v>View Full Record in Web of Science</v>
      </c>
    </row>
    <row r="920" spans="1:72" x14ac:dyDescent="0.15">
      <c r="A920" t="s">
        <v>72</v>
      </c>
      <c r="B920" t="s">
        <v>8987</v>
      </c>
      <c r="C920" t="s">
        <v>74</v>
      </c>
      <c r="D920" t="s">
        <v>74</v>
      </c>
      <c r="E920" t="s">
        <v>74</v>
      </c>
      <c r="F920" t="s">
        <v>8987</v>
      </c>
      <c r="G920" t="s">
        <v>74</v>
      </c>
      <c r="H920" t="s">
        <v>74</v>
      </c>
      <c r="I920" t="s">
        <v>8988</v>
      </c>
      <c r="J920" t="s">
        <v>3397</v>
      </c>
      <c r="K920" t="s">
        <v>74</v>
      </c>
      <c r="L920" t="s">
        <v>74</v>
      </c>
      <c r="M920" t="s">
        <v>77</v>
      </c>
      <c r="N920" t="s">
        <v>78</v>
      </c>
      <c r="O920" t="s">
        <v>74</v>
      </c>
      <c r="P920" t="s">
        <v>74</v>
      </c>
      <c r="Q920" t="s">
        <v>74</v>
      </c>
      <c r="R920" t="s">
        <v>74</v>
      </c>
      <c r="S920" t="s">
        <v>74</v>
      </c>
      <c r="T920" t="s">
        <v>74</v>
      </c>
      <c r="U920" t="s">
        <v>74</v>
      </c>
      <c r="V920" t="s">
        <v>74</v>
      </c>
      <c r="W920" t="s">
        <v>1352</v>
      </c>
      <c r="X920" t="s">
        <v>782</v>
      </c>
      <c r="Y920" t="s">
        <v>8989</v>
      </c>
      <c r="Z920" t="s">
        <v>74</v>
      </c>
      <c r="AA920" t="s">
        <v>74</v>
      </c>
      <c r="AB920" t="s">
        <v>74</v>
      </c>
      <c r="AC920" t="s">
        <v>74</v>
      </c>
      <c r="AD920" t="s">
        <v>74</v>
      </c>
      <c r="AE920" t="s">
        <v>74</v>
      </c>
      <c r="AF920" t="s">
        <v>74</v>
      </c>
      <c r="AG920">
        <v>31</v>
      </c>
      <c r="AH920">
        <v>121</v>
      </c>
      <c r="AI920">
        <v>125</v>
      </c>
      <c r="AJ920">
        <v>0</v>
      </c>
      <c r="AK920">
        <v>3</v>
      </c>
      <c r="AL920" t="s">
        <v>86</v>
      </c>
      <c r="AM920" t="s">
        <v>87</v>
      </c>
      <c r="AN920" t="s">
        <v>88</v>
      </c>
      <c r="AO920" t="s">
        <v>3404</v>
      </c>
      <c r="AP920" t="s">
        <v>3405</v>
      </c>
      <c r="AQ920" t="s">
        <v>74</v>
      </c>
      <c r="AR920" t="s">
        <v>3406</v>
      </c>
      <c r="AS920" t="s">
        <v>3407</v>
      </c>
      <c r="AT920" t="s">
        <v>2531</v>
      </c>
      <c r="AU920">
        <v>1990</v>
      </c>
      <c r="AV920">
        <v>95</v>
      </c>
      <c r="AW920" t="s">
        <v>4894</v>
      </c>
      <c r="AX920" t="s">
        <v>74</v>
      </c>
      <c r="AY920" t="s">
        <v>74</v>
      </c>
      <c r="AZ920" t="s">
        <v>74</v>
      </c>
      <c r="BA920" t="s">
        <v>74</v>
      </c>
      <c r="BB920">
        <v>8057</v>
      </c>
      <c r="BC920">
        <v>8072</v>
      </c>
      <c r="BD920" t="s">
        <v>74</v>
      </c>
      <c r="BE920" t="s">
        <v>8990</v>
      </c>
      <c r="BF920" t="str">
        <f>HYPERLINK("http://dx.doi.org/10.1029/JA095iA06p08057","http://dx.doi.org/10.1029/JA095iA06p08057")</f>
        <v>http://dx.doi.org/10.1029/JA095iA06p08057</v>
      </c>
      <c r="BG920" t="s">
        <v>74</v>
      </c>
      <c r="BH920" t="s">
        <v>74</v>
      </c>
      <c r="BI920">
        <v>16</v>
      </c>
      <c r="BJ920" t="s">
        <v>818</v>
      </c>
      <c r="BK920" t="s">
        <v>97</v>
      </c>
      <c r="BL920" t="s">
        <v>818</v>
      </c>
      <c r="BM920" t="s">
        <v>8991</v>
      </c>
      <c r="BN920" t="s">
        <v>74</v>
      </c>
      <c r="BO920" t="s">
        <v>74</v>
      </c>
      <c r="BP920" t="s">
        <v>74</v>
      </c>
      <c r="BQ920" t="s">
        <v>74</v>
      </c>
      <c r="BR920" t="s">
        <v>100</v>
      </c>
      <c r="BS920" t="s">
        <v>8992</v>
      </c>
      <c r="BT920" t="str">
        <f>HYPERLINK("https%3A%2F%2Fwww.webofscience.com%2Fwos%2Fwoscc%2Ffull-record%2FWOS:A1990DH28400029","View Full Record in Web of Science")</f>
        <v>View Full Record in Web of Science</v>
      </c>
    </row>
    <row r="921" spans="1:72" x14ac:dyDescent="0.15">
      <c r="A921" t="s">
        <v>72</v>
      </c>
      <c r="B921" t="s">
        <v>8993</v>
      </c>
      <c r="C921" t="s">
        <v>74</v>
      </c>
      <c r="D921" t="s">
        <v>74</v>
      </c>
      <c r="E921" t="s">
        <v>74</v>
      </c>
      <c r="F921" t="s">
        <v>8994</v>
      </c>
      <c r="G921" t="s">
        <v>74</v>
      </c>
      <c r="H921" t="s">
        <v>74</v>
      </c>
      <c r="I921" t="s">
        <v>8995</v>
      </c>
      <c r="J921" t="s">
        <v>8996</v>
      </c>
      <c r="K921" t="s">
        <v>74</v>
      </c>
      <c r="L921" t="s">
        <v>74</v>
      </c>
      <c r="M921" t="s">
        <v>77</v>
      </c>
      <c r="N921" t="s">
        <v>78</v>
      </c>
      <c r="O921" t="s">
        <v>74</v>
      </c>
      <c r="P921" t="s">
        <v>74</v>
      </c>
      <c r="Q921" t="s">
        <v>74</v>
      </c>
      <c r="R921" t="s">
        <v>74</v>
      </c>
      <c r="S921" t="s">
        <v>74</v>
      </c>
      <c r="T921" t="s">
        <v>74</v>
      </c>
      <c r="U921" t="s">
        <v>8997</v>
      </c>
      <c r="V921" t="s">
        <v>8998</v>
      </c>
      <c r="W921" t="s">
        <v>8999</v>
      </c>
      <c r="X921" t="s">
        <v>9000</v>
      </c>
      <c r="Y921" t="s">
        <v>9001</v>
      </c>
      <c r="Z921" t="s">
        <v>74</v>
      </c>
      <c r="AA921" t="s">
        <v>74</v>
      </c>
      <c r="AB921" t="s">
        <v>74</v>
      </c>
      <c r="AC921" t="s">
        <v>74</v>
      </c>
      <c r="AD921" t="s">
        <v>74</v>
      </c>
      <c r="AE921" t="s">
        <v>74</v>
      </c>
      <c r="AF921" t="s">
        <v>74</v>
      </c>
      <c r="AG921">
        <v>19</v>
      </c>
      <c r="AH921">
        <v>1</v>
      </c>
      <c r="AI921">
        <v>1</v>
      </c>
      <c r="AJ921">
        <v>0</v>
      </c>
      <c r="AK921">
        <v>0</v>
      </c>
      <c r="AL921" t="s">
        <v>9002</v>
      </c>
      <c r="AM921" t="s">
        <v>716</v>
      </c>
      <c r="AN921" t="s">
        <v>9003</v>
      </c>
      <c r="AO921" t="s">
        <v>9004</v>
      </c>
      <c r="AP921" t="s">
        <v>9005</v>
      </c>
      <c r="AQ921" t="s">
        <v>74</v>
      </c>
      <c r="AR921" t="s">
        <v>9006</v>
      </c>
      <c r="AS921" t="s">
        <v>9007</v>
      </c>
      <c r="AT921" t="s">
        <v>2011</v>
      </c>
      <c r="AU921">
        <v>1990</v>
      </c>
      <c r="AV921">
        <v>1</v>
      </c>
      <c r="AW921" t="s">
        <v>415</v>
      </c>
      <c r="AX921" t="s">
        <v>74</v>
      </c>
      <c r="AY921" t="s">
        <v>74</v>
      </c>
      <c r="AZ921" t="s">
        <v>74</v>
      </c>
      <c r="BA921" t="s">
        <v>74</v>
      </c>
      <c r="BB921">
        <v>183</v>
      </c>
      <c r="BC921">
        <v>195</v>
      </c>
      <c r="BD921" t="s">
        <v>74</v>
      </c>
      <c r="BE921" t="s">
        <v>9008</v>
      </c>
      <c r="BF921" t="str">
        <f>HYPERLINK("http://dx.doi.org/10.1016/0924-7963(90)90238-6","http://dx.doi.org/10.1016/0924-7963(90)90238-6")</f>
        <v>http://dx.doi.org/10.1016/0924-7963(90)90238-6</v>
      </c>
      <c r="BG921" t="s">
        <v>74</v>
      </c>
      <c r="BH921" t="s">
        <v>74</v>
      </c>
      <c r="BI921">
        <v>13</v>
      </c>
      <c r="BJ921" t="s">
        <v>9009</v>
      </c>
      <c r="BK921" t="s">
        <v>97</v>
      </c>
      <c r="BL921" t="s">
        <v>9010</v>
      </c>
      <c r="BM921" t="s">
        <v>9011</v>
      </c>
      <c r="BN921" t="s">
        <v>74</v>
      </c>
      <c r="BO921" t="s">
        <v>74</v>
      </c>
      <c r="BP921" t="s">
        <v>74</v>
      </c>
      <c r="BQ921" t="s">
        <v>74</v>
      </c>
      <c r="BR921" t="s">
        <v>100</v>
      </c>
      <c r="BS921" t="s">
        <v>9012</v>
      </c>
      <c r="BT921" t="str">
        <f>HYPERLINK("https%3A%2F%2Fwww.webofscience.com%2Fwos%2Fwoscc%2Ffull-record%2FWOS:000209664400013","View Full Record in Web of Science")</f>
        <v>View Full Record in Web of Science</v>
      </c>
    </row>
    <row r="922" spans="1:72" x14ac:dyDescent="0.15">
      <c r="A922" t="s">
        <v>72</v>
      </c>
      <c r="B922" t="s">
        <v>7222</v>
      </c>
      <c r="C922" t="s">
        <v>74</v>
      </c>
      <c r="D922" t="s">
        <v>74</v>
      </c>
      <c r="E922" t="s">
        <v>74</v>
      </c>
      <c r="F922" t="s">
        <v>7222</v>
      </c>
      <c r="G922" t="s">
        <v>74</v>
      </c>
      <c r="H922" t="s">
        <v>74</v>
      </c>
      <c r="I922" t="s">
        <v>9013</v>
      </c>
      <c r="J922" t="s">
        <v>9014</v>
      </c>
      <c r="K922" t="s">
        <v>74</v>
      </c>
      <c r="L922" t="s">
        <v>74</v>
      </c>
      <c r="M922" t="s">
        <v>77</v>
      </c>
      <c r="N922" t="s">
        <v>78</v>
      </c>
      <c r="O922" t="s">
        <v>74</v>
      </c>
      <c r="P922" t="s">
        <v>74</v>
      </c>
      <c r="Q922" t="s">
        <v>74</v>
      </c>
      <c r="R922" t="s">
        <v>74</v>
      </c>
      <c r="S922" t="s">
        <v>74</v>
      </c>
      <c r="T922" t="s">
        <v>74</v>
      </c>
      <c r="U922" t="s">
        <v>74</v>
      </c>
      <c r="V922" t="s">
        <v>74</v>
      </c>
      <c r="W922" t="s">
        <v>74</v>
      </c>
      <c r="X922" t="s">
        <v>74</v>
      </c>
      <c r="Y922" t="s">
        <v>9015</v>
      </c>
      <c r="Z922" t="s">
        <v>74</v>
      </c>
      <c r="AA922" t="s">
        <v>74</v>
      </c>
      <c r="AB922" t="s">
        <v>74</v>
      </c>
      <c r="AC922" t="s">
        <v>74</v>
      </c>
      <c r="AD922" t="s">
        <v>74</v>
      </c>
      <c r="AE922" t="s">
        <v>74</v>
      </c>
      <c r="AF922" t="s">
        <v>74</v>
      </c>
      <c r="AG922">
        <v>13</v>
      </c>
      <c r="AH922">
        <v>12</v>
      </c>
      <c r="AI922">
        <v>12</v>
      </c>
      <c r="AJ922">
        <v>0</v>
      </c>
      <c r="AK922">
        <v>0</v>
      </c>
      <c r="AL922" t="s">
        <v>6748</v>
      </c>
      <c r="AM922" t="s">
        <v>6749</v>
      </c>
      <c r="AN922" t="s">
        <v>6750</v>
      </c>
      <c r="AO922" t="s">
        <v>9016</v>
      </c>
      <c r="AP922" t="s">
        <v>74</v>
      </c>
      <c r="AQ922" t="s">
        <v>74</v>
      </c>
      <c r="AR922" t="s">
        <v>9017</v>
      </c>
      <c r="AS922" t="s">
        <v>9018</v>
      </c>
      <c r="AT922" t="s">
        <v>2011</v>
      </c>
      <c r="AU922">
        <v>1990</v>
      </c>
      <c r="AV922">
        <v>20</v>
      </c>
      <c r="AW922">
        <v>2</v>
      </c>
      <c r="AX922" t="s">
        <v>74</v>
      </c>
      <c r="AY922" t="s">
        <v>74</v>
      </c>
      <c r="AZ922" t="s">
        <v>74</v>
      </c>
      <c r="BA922" t="s">
        <v>74</v>
      </c>
      <c r="BB922">
        <v>151</v>
      </c>
      <c r="BC922">
        <v>178</v>
      </c>
      <c r="BD922" t="s">
        <v>74</v>
      </c>
      <c r="BE922" t="s">
        <v>9019</v>
      </c>
      <c r="BF922" t="str">
        <f>HYPERLINK("http://dx.doi.org/10.1080/03036758.1990.10426723","http://dx.doi.org/10.1080/03036758.1990.10426723")</f>
        <v>http://dx.doi.org/10.1080/03036758.1990.10426723</v>
      </c>
      <c r="BG922" t="s">
        <v>74</v>
      </c>
      <c r="BH922" t="s">
        <v>74</v>
      </c>
      <c r="BI922">
        <v>28</v>
      </c>
      <c r="BJ922" t="s">
        <v>117</v>
      </c>
      <c r="BK922" t="s">
        <v>97</v>
      </c>
      <c r="BL922" t="s">
        <v>118</v>
      </c>
      <c r="BM922" t="s">
        <v>9020</v>
      </c>
      <c r="BN922" t="s">
        <v>74</v>
      </c>
      <c r="BO922" t="s">
        <v>147</v>
      </c>
      <c r="BP922" t="s">
        <v>74</v>
      </c>
      <c r="BQ922" t="s">
        <v>74</v>
      </c>
      <c r="BR922" t="s">
        <v>100</v>
      </c>
      <c r="BS922" t="s">
        <v>9021</v>
      </c>
      <c r="BT922" t="str">
        <f>HYPERLINK("https%3A%2F%2Fwww.webofscience.com%2Fwos%2Fwoscc%2Ffull-record%2FWOS:A1990DM03700001","View Full Record in Web of Science")</f>
        <v>View Full Record in Web of Science</v>
      </c>
    </row>
    <row r="923" spans="1:72" x14ac:dyDescent="0.15">
      <c r="A923" t="s">
        <v>72</v>
      </c>
      <c r="B923" t="s">
        <v>9022</v>
      </c>
      <c r="C923" t="s">
        <v>74</v>
      </c>
      <c r="D923" t="s">
        <v>74</v>
      </c>
      <c r="E923" t="s">
        <v>74</v>
      </c>
      <c r="F923" t="s">
        <v>9022</v>
      </c>
      <c r="G923" t="s">
        <v>74</v>
      </c>
      <c r="H923" t="s">
        <v>74</v>
      </c>
      <c r="I923" t="s">
        <v>9023</v>
      </c>
      <c r="J923" t="s">
        <v>682</v>
      </c>
      <c r="K923" t="s">
        <v>74</v>
      </c>
      <c r="L923" t="s">
        <v>74</v>
      </c>
      <c r="M923" t="s">
        <v>77</v>
      </c>
      <c r="N923" t="s">
        <v>78</v>
      </c>
      <c r="O923" t="s">
        <v>74</v>
      </c>
      <c r="P923" t="s">
        <v>74</v>
      </c>
      <c r="Q923" t="s">
        <v>74</v>
      </c>
      <c r="R923" t="s">
        <v>74</v>
      </c>
      <c r="S923" t="s">
        <v>74</v>
      </c>
      <c r="T923" t="s">
        <v>74</v>
      </c>
      <c r="U923" t="s">
        <v>74</v>
      </c>
      <c r="V923" t="s">
        <v>74</v>
      </c>
      <c r="W923" t="s">
        <v>9024</v>
      </c>
      <c r="X923" t="s">
        <v>2128</v>
      </c>
      <c r="Y923" t="s">
        <v>9025</v>
      </c>
      <c r="Z923" t="s">
        <v>74</v>
      </c>
      <c r="AA923" t="s">
        <v>2933</v>
      </c>
      <c r="AB923" t="s">
        <v>9026</v>
      </c>
      <c r="AC923" t="s">
        <v>74</v>
      </c>
      <c r="AD923" t="s">
        <v>74</v>
      </c>
      <c r="AE923" t="s">
        <v>74</v>
      </c>
      <c r="AF923" t="s">
        <v>74</v>
      </c>
      <c r="AG923">
        <v>25</v>
      </c>
      <c r="AH923">
        <v>32</v>
      </c>
      <c r="AI923">
        <v>34</v>
      </c>
      <c r="AJ923">
        <v>0</v>
      </c>
      <c r="AK923">
        <v>3</v>
      </c>
      <c r="AL923" t="s">
        <v>686</v>
      </c>
      <c r="AM923" t="s">
        <v>687</v>
      </c>
      <c r="AN923" t="s">
        <v>688</v>
      </c>
      <c r="AO923" t="s">
        <v>689</v>
      </c>
      <c r="AP923" t="s">
        <v>704</v>
      </c>
      <c r="AQ923" t="s">
        <v>74</v>
      </c>
      <c r="AR923" t="s">
        <v>690</v>
      </c>
      <c r="AS923" t="s">
        <v>691</v>
      </c>
      <c r="AT923" t="s">
        <v>2011</v>
      </c>
      <c r="AU923">
        <v>1990</v>
      </c>
      <c r="AV923">
        <v>64</v>
      </c>
      <c r="AW923" t="s">
        <v>415</v>
      </c>
      <c r="AX923" t="s">
        <v>74</v>
      </c>
      <c r="AY923" t="s">
        <v>74</v>
      </c>
      <c r="AZ923" t="s">
        <v>74</v>
      </c>
      <c r="BA923" t="s">
        <v>74</v>
      </c>
      <c r="BB923">
        <v>81</v>
      </c>
      <c r="BC923">
        <v>87</v>
      </c>
      <c r="BD923" t="s">
        <v>74</v>
      </c>
      <c r="BE923" t="s">
        <v>9027</v>
      </c>
      <c r="BF923" t="str">
        <f>HYPERLINK("http://dx.doi.org/10.3354/meps064081","http://dx.doi.org/10.3354/meps064081")</f>
        <v>http://dx.doi.org/10.3354/meps064081</v>
      </c>
      <c r="BG923" t="s">
        <v>74</v>
      </c>
      <c r="BH923" t="s">
        <v>74</v>
      </c>
      <c r="BI923">
        <v>7</v>
      </c>
      <c r="BJ923" t="s">
        <v>693</v>
      </c>
      <c r="BK923" t="s">
        <v>97</v>
      </c>
      <c r="BL923" t="s">
        <v>694</v>
      </c>
      <c r="BM923" t="s">
        <v>9028</v>
      </c>
      <c r="BN923" t="s">
        <v>74</v>
      </c>
      <c r="BO923" t="s">
        <v>147</v>
      </c>
      <c r="BP923" t="s">
        <v>74</v>
      </c>
      <c r="BQ923" t="s">
        <v>74</v>
      </c>
      <c r="BR923" t="s">
        <v>100</v>
      </c>
      <c r="BS923" t="s">
        <v>9029</v>
      </c>
      <c r="BT923" t="str">
        <f>HYPERLINK("https%3A%2F%2Fwww.webofscience.com%2Fwos%2Fwoscc%2Ffull-record%2FWOS:A1990DM85700007","View Full Record in Web of Science")</f>
        <v>View Full Record in Web of Science</v>
      </c>
    </row>
    <row r="924" spans="1:72" x14ac:dyDescent="0.15">
      <c r="A924" t="s">
        <v>72</v>
      </c>
      <c r="B924" t="s">
        <v>9030</v>
      </c>
      <c r="C924" t="s">
        <v>74</v>
      </c>
      <c r="D924" t="s">
        <v>74</v>
      </c>
      <c r="E924" t="s">
        <v>74</v>
      </c>
      <c r="F924" t="s">
        <v>9030</v>
      </c>
      <c r="G924" t="s">
        <v>74</v>
      </c>
      <c r="H924" t="s">
        <v>74</v>
      </c>
      <c r="I924" t="s">
        <v>9031</v>
      </c>
      <c r="J924" t="s">
        <v>682</v>
      </c>
      <c r="K924" t="s">
        <v>74</v>
      </c>
      <c r="L924" t="s">
        <v>74</v>
      </c>
      <c r="M924" t="s">
        <v>77</v>
      </c>
      <c r="N924" t="s">
        <v>78</v>
      </c>
      <c r="O924" t="s">
        <v>74</v>
      </c>
      <c r="P924" t="s">
        <v>74</v>
      </c>
      <c r="Q924" t="s">
        <v>74</v>
      </c>
      <c r="R924" t="s">
        <v>74</v>
      </c>
      <c r="S924" t="s">
        <v>74</v>
      </c>
      <c r="T924" t="s">
        <v>74</v>
      </c>
      <c r="U924" t="s">
        <v>74</v>
      </c>
      <c r="V924" t="s">
        <v>74</v>
      </c>
      <c r="W924" t="s">
        <v>9032</v>
      </c>
      <c r="X924" t="s">
        <v>9033</v>
      </c>
      <c r="Y924" t="s">
        <v>9034</v>
      </c>
      <c r="Z924" t="s">
        <v>74</v>
      </c>
      <c r="AA924" t="s">
        <v>74</v>
      </c>
      <c r="AB924" t="s">
        <v>74</v>
      </c>
      <c r="AC924" t="s">
        <v>74</v>
      </c>
      <c r="AD924" t="s">
        <v>74</v>
      </c>
      <c r="AE924" t="s">
        <v>74</v>
      </c>
      <c r="AF924" t="s">
        <v>74</v>
      </c>
      <c r="AG924">
        <v>57</v>
      </c>
      <c r="AH924">
        <v>27</v>
      </c>
      <c r="AI924">
        <v>27</v>
      </c>
      <c r="AJ924">
        <v>0</v>
      </c>
      <c r="AK924">
        <v>6</v>
      </c>
      <c r="AL924" t="s">
        <v>686</v>
      </c>
      <c r="AM924" t="s">
        <v>687</v>
      </c>
      <c r="AN924" t="s">
        <v>688</v>
      </c>
      <c r="AO924" t="s">
        <v>689</v>
      </c>
      <c r="AP924" t="s">
        <v>74</v>
      </c>
      <c r="AQ924" t="s">
        <v>74</v>
      </c>
      <c r="AR924" t="s">
        <v>690</v>
      </c>
      <c r="AS924" t="s">
        <v>691</v>
      </c>
      <c r="AT924" t="s">
        <v>2011</v>
      </c>
      <c r="AU924">
        <v>1990</v>
      </c>
      <c r="AV924">
        <v>64</v>
      </c>
      <c r="AW924" t="s">
        <v>415</v>
      </c>
      <c r="AX924" t="s">
        <v>74</v>
      </c>
      <c r="AY924" t="s">
        <v>74</v>
      </c>
      <c r="AZ924" t="s">
        <v>74</v>
      </c>
      <c r="BA924" t="s">
        <v>74</v>
      </c>
      <c r="BB924">
        <v>129</v>
      </c>
      <c r="BC924">
        <v>136</v>
      </c>
      <c r="BD924" t="s">
        <v>74</v>
      </c>
      <c r="BE924" t="s">
        <v>9035</v>
      </c>
      <c r="BF924" t="str">
        <f>HYPERLINK("http://dx.doi.org/10.3354/meps064129","http://dx.doi.org/10.3354/meps064129")</f>
        <v>http://dx.doi.org/10.3354/meps064129</v>
      </c>
      <c r="BG924" t="s">
        <v>74</v>
      </c>
      <c r="BH924" t="s">
        <v>74</v>
      </c>
      <c r="BI924">
        <v>8</v>
      </c>
      <c r="BJ924" t="s">
        <v>693</v>
      </c>
      <c r="BK924" t="s">
        <v>97</v>
      </c>
      <c r="BL924" t="s">
        <v>694</v>
      </c>
      <c r="BM924" t="s">
        <v>9028</v>
      </c>
      <c r="BN924" t="s">
        <v>74</v>
      </c>
      <c r="BO924" t="s">
        <v>147</v>
      </c>
      <c r="BP924" t="s">
        <v>74</v>
      </c>
      <c r="BQ924" t="s">
        <v>74</v>
      </c>
      <c r="BR924" t="s">
        <v>100</v>
      </c>
      <c r="BS924" t="s">
        <v>9036</v>
      </c>
      <c r="BT924" t="str">
        <f>HYPERLINK("https%3A%2F%2Fwww.webofscience.com%2Fwos%2Fwoscc%2Ffull-record%2FWOS:A1990DM85700013","View Full Record in Web of Science")</f>
        <v>View Full Record in Web of Science</v>
      </c>
    </row>
    <row r="925" spans="1:72" x14ac:dyDescent="0.15">
      <c r="A925" t="s">
        <v>72</v>
      </c>
      <c r="B925" t="s">
        <v>885</v>
      </c>
      <c r="C925" t="s">
        <v>74</v>
      </c>
      <c r="D925" t="s">
        <v>74</v>
      </c>
      <c r="E925" t="s">
        <v>74</v>
      </c>
      <c r="F925" t="s">
        <v>885</v>
      </c>
      <c r="G925" t="s">
        <v>74</v>
      </c>
      <c r="H925" t="s">
        <v>74</v>
      </c>
      <c r="I925" t="s">
        <v>9037</v>
      </c>
      <c r="J925" t="s">
        <v>729</v>
      </c>
      <c r="K925" t="s">
        <v>74</v>
      </c>
      <c r="L925" t="s">
        <v>74</v>
      </c>
      <c r="M925" t="s">
        <v>77</v>
      </c>
      <c r="N925" t="s">
        <v>177</v>
      </c>
      <c r="O925" t="s">
        <v>74</v>
      </c>
      <c r="P925" t="s">
        <v>74</v>
      </c>
      <c r="Q925" t="s">
        <v>74</v>
      </c>
      <c r="R925" t="s">
        <v>74</v>
      </c>
      <c r="S925" t="s">
        <v>74</v>
      </c>
      <c r="T925" t="s">
        <v>74</v>
      </c>
      <c r="U925" t="s">
        <v>74</v>
      </c>
      <c r="V925" t="s">
        <v>74</v>
      </c>
      <c r="W925" t="s">
        <v>74</v>
      </c>
      <c r="X925" t="s">
        <v>74</v>
      </c>
      <c r="Y925" t="s">
        <v>74</v>
      </c>
      <c r="Z925" t="s">
        <v>74</v>
      </c>
      <c r="AA925" t="s">
        <v>74</v>
      </c>
      <c r="AB925" t="s">
        <v>74</v>
      </c>
      <c r="AC925" t="s">
        <v>74</v>
      </c>
      <c r="AD925" t="s">
        <v>74</v>
      </c>
      <c r="AE925" t="s">
        <v>74</v>
      </c>
      <c r="AF925" t="s">
        <v>74</v>
      </c>
      <c r="AG925">
        <v>1</v>
      </c>
      <c r="AH925">
        <v>0</v>
      </c>
      <c r="AI925">
        <v>0</v>
      </c>
      <c r="AJ925">
        <v>0</v>
      </c>
      <c r="AK925">
        <v>0</v>
      </c>
      <c r="AL925" t="s">
        <v>461</v>
      </c>
      <c r="AM925" t="s">
        <v>249</v>
      </c>
      <c r="AN925" t="s">
        <v>735</v>
      </c>
      <c r="AO925" t="s">
        <v>736</v>
      </c>
      <c r="AP925" t="s">
        <v>737</v>
      </c>
      <c r="AQ925" t="s">
        <v>74</v>
      </c>
      <c r="AR925" t="s">
        <v>738</v>
      </c>
      <c r="AS925" t="s">
        <v>739</v>
      </c>
      <c r="AT925" t="s">
        <v>2011</v>
      </c>
      <c r="AU925">
        <v>1990</v>
      </c>
      <c r="AV925">
        <v>21</v>
      </c>
      <c r="AW925">
        <v>6</v>
      </c>
      <c r="AX925" t="s">
        <v>74</v>
      </c>
      <c r="AY925" t="s">
        <v>74</v>
      </c>
      <c r="AZ925" t="s">
        <v>74</v>
      </c>
      <c r="BA925" t="s">
        <v>74</v>
      </c>
      <c r="BB925">
        <v>269</v>
      </c>
      <c r="BC925">
        <v>269</v>
      </c>
      <c r="BD925" t="s">
        <v>74</v>
      </c>
      <c r="BE925" t="s">
        <v>74</v>
      </c>
      <c r="BF925" t="s">
        <v>74</v>
      </c>
      <c r="BG925" t="s">
        <v>74</v>
      </c>
      <c r="BH925" t="s">
        <v>74</v>
      </c>
      <c r="BI925">
        <v>1</v>
      </c>
      <c r="BJ925" t="s">
        <v>741</v>
      </c>
      <c r="BK925" t="s">
        <v>97</v>
      </c>
      <c r="BL925" t="s">
        <v>742</v>
      </c>
      <c r="BM925" t="s">
        <v>9038</v>
      </c>
      <c r="BN925" t="s">
        <v>74</v>
      </c>
      <c r="BO925" t="s">
        <v>74</v>
      </c>
      <c r="BP925" t="s">
        <v>74</v>
      </c>
      <c r="BQ925" t="s">
        <v>74</v>
      </c>
      <c r="BR925" t="s">
        <v>100</v>
      </c>
      <c r="BS925" t="s">
        <v>9039</v>
      </c>
      <c r="BT925" t="str">
        <f>HYPERLINK("https%3A%2F%2Fwww.webofscience.com%2Fwos%2Fwoscc%2Ffull-record%2FWOS:A1990DN57100023","View Full Record in Web of Science")</f>
        <v>View Full Record in Web of Science</v>
      </c>
    </row>
    <row r="926" spans="1:72" x14ac:dyDescent="0.15">
      <c r="A926" t="s">
        <v>72</v>
      </c>
      <c r="B926" t="s">
        <v>885</v>
      </c>
      <c r="C926" t="s">
        <v>74</v>
      </c>
      <c r="D926" t="s">
        <v>74</v>
      </c>
      <c r="E926" t="s">
        <v>74</v>
      </c>
      <c r="F926" t="s">
        <v>885</v>
      </c>
      <c r="G926" t="s">
        <v>74</v>
      </c>
      <c r="H926" t="s">
        <v>74</v>
      </c>
      <c r="I926" t="s">
        <v>9040</v>
      </c>
      <c r="J926" t="s">
        <v>729</v>
      </c>
      <c r="K926" t="s">
        <v>74</v>
      </c>
      <c r="L926" t="s">
        <v>74</v>
      </c>
      <c r="M926" t="s">
        <v>77</v>
      </c>
      <c r="N926" t="s">
        <v>177</v>
      </c>
      <c r="O926" t="s">
        <v>74</v>
      </c>
      <c r="P926" t="s">
        <v>74</v>
      </c>
      <c r="Q926" t="s">
        <v>74</v>
      </c>
      <c r="R926" t="s">
        <v>74</v>
      </c>
      <c r="S926" t="s">
        <v>74</v>
      </c>
      <c r="T926" t="s">
        <v>74</v>
      </c>
      <c r="U926" t="s">
        <v>74</v>
      </c>
      <c r="V926" t="s">
        <v>74</v>
      </c>
      <c r="W926" t="s">
        <v>74</v>
      </c>
      <c r="X926" t="s">
        <v>74</v>
      </c>
      <c r="Y926" t="s">
        <v>74</v>
      </c>
      <c r="Z926" t="s">
        <v>74</v>
      </c>
      <c r="AA926" t="s">
        <v>74</v>
      </c>
      <c r="AB926" t="s">
        <v>74</v>
      </c>
      <c r="AC926" t="s">
        <v>74</v>
      </c>
      <c r="AD926" t="s">
        <v>74</v>
      </c>
      <c r="AE926" t="s">
        <v>74</v>
      </c>
      <c r="AF926" t="s">
        <v>74</v>
      </c>
      <c r="AG926">
        <v>0</v>
      </c>
      <c r="AH926">
        <v>0</v>
      </c>
      <c r="AI926">
        <v>0</v>
      </c>
      <c r="AJ926">
        <v>0</v>
      </c>
      <c r="AK926">
        <v>0</v>
      </c>
      <c r="AL926" t="s">
        <v>461</v>
      </c>
      <c r="AM926" t="s">
        <v>249</v>
      </c>
      <c r="AN926" t="s">
        <v>735</v>
      </c>
      <c r="AO926" t="s">
        <v>736</v>
      </c>
      <c r="AP926" t="s">
        <v>737</v>
      </c>
      <c r="AQ926" t="s">
        <v>74</v>
      </c>
      <c r="AR926" t="s">
        <v>738</v>
      </c>
      <c r="AS926" t="s">
        <v>739</v>
      </c>
      <c r="AT926" t="s">
        <v>2011</v>
      </c>
      <c r="AU926">
        <v>1990</v>
      </c>
      <c r="AV926">
        <v>21</v>
      </c>
      <c r="AW926">
        <v>6</v>
      </c>
      <c r="AX926" t="s">
        <v>74</v>
      </c>
      <c r="AY926" t="s">
        <v>74</v>
      </c>
      <c r="AZ926" t="s">
        <v>74</v>
      </c>
      <c r="BA926" t="s">
        <v>74</v>
      </c>
      <c r="BB926">
        <v>269</v>
      </c>
      <c r="BC926">
        <v>269</v>
      </c>
      <c r="BD926" t="s">
        <v>74</v>
      </c>
      <c r="BE926" t="s">
        <v>74</v>
      </c>
      <c r="BF926" t="s">
        <v>74</v>
      </c>
      <c r="BG926" t="s">
        <v>74</v>
      </c>
      <c r="BH926" t="s">
        <v>74</v>
      </c>
      <c r="BI926">
        <v>1</v>
      </c>
      <c r="BJ926" t="s">
        <v>741</v>
      </c>
      <c r="BK926" t="s">
        <v>97</v>
      </c>
      <c r="BL926" t="s">
        <v>742</v>
      </c>
      <c r="BM926" t="s">
        <v>9038</v>
      </c>
      <c r="BN926" t="s">
        <v>74</v>
      </c>
      <c r="BO926" t="s">
        <v>74</v>
      </c>
      <c r="BP926" t="s">
        <v>74</v>
      </c>
      <c r="BQ926" t="s">
        <v>74</v>
      </c>
      <c r="BR926" t="s">
        <v>100</v>
      </c>
      <c r="BS926" t="s">
        <v>9041</v>
      </c>
      <c r="BT926" t="str">
        <f>HYPERLINK("https%3A%2F%2Fwww.webofscience.com%2Fwos%2Fwoscc%2Ffull-record%2FWOS:A1990DN57100022","View Full Record in Web of Science")</f>
        <v>View Full Record in Web of Science</v>
      </c>
    </row>
    <row r="927" spans="1:72" x14ac:dyDescent="0.15">
      <c r="A927" t="s">
        <v>72</v>
      </c>
      <c r="B927" t="s">
        <v>9042</v>
      </c>
      <c r="C927" t="s">
        <v>74</v>
      </c>
      <c r="D927" t="s">
        <v>74</v>
      </c>
      <c r="E927" t="s">
        <v>74</v>
      </c>
      <c r="F927" t="s">
        <v>9042</v>
      </c>
      <c r="G927" t="s">
        <v>74</v>
      </c>
      <c r="H927" t="s">
        <v>74</v>
      </c>
      <c r="I927" t="s">
        <v>9043</v>
      </c>
      <c r="J927" t="s">
        <v>9044</v>
      </c>
      <c r="K927" t="s">
        <v>74</v>
      </c>
      <c r="L927" t="s">
        <v>74</v>
      </c>
      <c r="M927" t="s">
        <v>77</v>
      </c>
      <c r="N927" t="s">
        <v>78</v>
      </c>
      <c r="O927" t="s">
        <v>74</v>
      </c>
      <c r="P927" t="s">
        <v>74</v>
      </c>
      <c r="Q927" t="s">
        <v>74</v>
      </c>
      <c r="R927" t="s">
        <v>74</v>
      </c>
      <c r="S927" t="s">
        <v>74</v>
      </c>
      <c r="T927" t="s">
        <v>74</v>
      </c>
      <c r="U927" t="s">
        <v>74</v>
      </c>
      <c r="V927" t="s">
        <v>74</v>
      </c>
      <c r="W927" t="s">
        <v>9045</v>
      </c>
      <c r="X927" t="s">
        <v>9046</v>
      </c>
      <c r="Y927" t="s">
        <v>74</v>
      </c>
      <c r="Z927" t="s">
        <v>74</v>
      </c>
      <c r="AA927" t="s">
        <v>9047</v>
      </c>
      <c r="AB927" t="s">
        <v>9048</v>
      </c>
      <c r="AC927" t="s">
        <v>74</v>
      </c>
      <c r="AD927" t="s">
        <v>74</v>
      </c>
      <c r="AE927" t="s">
        <v>74</v>
      </c>
      <c r="AF927" t="s">
        <v>74</v>
      </c>
      <c r="AG927">
        <v>24</v>
      </c>
      <c r="AH927">
        <v>4</v>
      </c>
      <c r="AI927">
        <v>4</v>
      </c>
      <c r="AJ927">
        <v>0</v>
      </c>
      <c r="AK927">
        <v>0</v>
      </c>
      <c r="AL927" t="s">
        <v>9049</v>
      </c>
      <c r="AM927" t="s">
        <v>2427</v>
      </c>
      <c r="AN927" t="s">
        <v>9050</v>
      </c>
      <c r="AO927" t="s">
        <v>9051</v>
      </c>
      <c r="AP927" t="s">
        <v>74</v>
      </c>
      <c r="AQ927" t="s">
        <v>74</v>
      </c>
      <c r="AR927" t="s">
        <v>9052</v>
      </c>
      <c r="AS927" t="s">
        <v>9053</v>
      </c>
      <c r="AT927" t="s">
        <v>2011</v>
      </c>
      <c r="AU927">
        <v>1990</v>
      </c>
      <c r="AV927">
        <v>56</v>
      </c>
      <c r="AW927">
        <v>6</v>
      </c>
      <c r="AX927" t="s">
        <v>74</v>
      </c>
      <c r="AY927" t="s">
        <v>74</v>
      </c>
      <c r="AZ927" t="s">
        <v>74</v>
      </c>
      <c r="BA927" t="s">
        <v>74</v>
      </c>
      <c r="BB927">
        <v>935</v>
      </c>
      <c r="BC927">
        <v>939</v>
      </c>
      <c r="BD927" t="s">
        <v>74</v>
      </c>
      <c r="BE927" t="s">
        <v>74</v>
      </c>
      <c r="BF927" t="s">
        <v>74</v>
      </c>
      <c r="BG927" t="s">
        <v>74</v>
      </c>
      <c r="BH927" t="s">
        <v>74</v>
      </c>
      <c r="BI927">
        <v>5</v>
      </c>
      <c r="BJ927" t="s">
        <v>971</v>
      </c>
      <c r="BK927" t="s">
        <v>97</v>
      </c>
      <c r="BL927" t="s">
        <v>971</v>
      </c>
      <c r="BM927" t="s">
        <v>9054</v>
      </c>
      <c r="BN927" t="s">
        <v>74</v>
      </c>
      <c r="BO927" t="s">
        <v>147</v>
      </c>
      <c r="BP927" t="s">
        <v>74</v>
      </c>
      <c r="BQ927" t="s">
        <v>74</v>
      </c>
      <c r="BR927" t="s">
        <v>100</v>
      </c>
      <c r="BS927" t="s">
        <v>9055</v>
      </c>
      <c r="BT927" t="str">
        <f>HYPERLINK("https%3A%2F%2Fwww.webofscience.com%2Fwos%2Fwoscc%2Ffull-record%2FWOS:A1990DT84100010","View Full Record in Web of Science")</f>
        <v>View Full Record in Web of Science</v>
      </c>
    </row>
    <row r="928" spans="1:72" x14ac:dyDescent="0.15">
      <c r="A928" t="s">
        <v>72</v>
      </c>
      <c r="B928" t="s">
        <v>9056</v>
      </c>
      <c r="C928" t="s">
        <v>74</v>
      </c>
      <c r="D928" t="s">
        <v>74</v>
      </c>
      <c r="E928" t="s">
        <v>74</v>
      </c>
      <c r="F928" t="s">
        <v>9057</v>
      </c>
      <c r="G928" t="s">
        <v>74</v>
      </c>
      <c r="H928" t="s">
        <v>74</v>
      </c>
      <c r="I928" t="s">
        <v>9058</v>
      </c>
      <c r="J928" t="s">
        <v>3449</v>
      </c>
      <c r="K928" t="s">
        <v>74</v>
      </c>
      <c r="L928" t="s">
        <v>74</v>
      </c>
      <c r="M928" t="s">
        <v>77</v>
      </c>
      <c r="N928" t="s">
        <v>78</v>
      </c>
      <c r="O928" t="s">
        <v>74</v>
      </c>
      <c r="P928" t="s">
        <v>74</v>
      </c>
      <c r="Q928" t="s">
        <v>74</v>
      </c>
      <c r="R928" t="s">
        <v>74</v>
      </c>
      <c r="S928" t="s">
        <v>74</v>
      </c>
      <c r="T928" t="s">
        <v>74</v>
      </c>
      <c r="U928" t="s">
        <v>9059</v>
      </c>
      <c r="V928" t="s">
        <v>9060</v>
      </c>
      <c r="W928" t="s">
        <v>9061</v>
      </c>
      <c r="X928" t="s">
        <v>1080</v>
      </c>
      <c r="Y928" t="s">
        <v>9062</v>
      </c>
      <c r="Z928" t="s">
        <v>74</v>
      </c>
      <c r="AA928" t="s">
        <v>74</v>
      </c>
      <c r="AB928" t="s">
        <v>74</v>
      </c>
      <c r="AC928" t="s">
        <v>9063</v>
      </c>
      <c r="AD928" t="s">
        <v>9064</v>
      </c>
      <c r="AE928" t="s">
        <v>9065</v>
      </c>
      <c r="AF928" t="s">
        <v>74</v>
      </c>
      <c r="AG928">
        <v>57</v>
      </c>
      <c r="AH928">
        <v>36</v>
      </c>
      <c r="AI928">
        <v>37</v>
      </c>
      <c r="AJ928">
        <v>1</v>
      </c>
      <c r="AK928">
        <v>3</v>
      </c>
      <c r="AL928" t="s">
        <v>86</v>
      </c>
      <c r="AM928" t="s">
        <v>87</v>
      </c>
      <c r="AN928" t="s">
        <v>88</v>
      </c>
      <c r="AO928" t="s">
        <v>3457</v>
      </c>
      <c r="AP928" t="s">
        <v>3458</v>
      </c>
      <c r="AQ928" t="s">
        <v>74</v>
      </c>
      <c r="AR928" t="s">
        <v>3449</v>
      </c>
      <c r="AS928" t="s">
        <v>3459</v>
      </c>
      <c r="AT928" t="s">
        <v>2011</v>
      </c>
      <c r="AU928">
        <v>1990</v>
      </c>
      <c r="AV928">
        <v>5</v>
      </c>
      <c r="AW928">
        <v>3</v>
      </c>
      <c r="AX928" t="s">
        <v>74</v>
      </c>
      <c r="AY928" t="s">
        <v>74</v>
      </c>
      <c r="AZ928" t="s">
        <v>74</v>
      </c>
      <c r="BA928" t="s">
        <v>74</v>
      </c>
      <c r="BB928">
        <v>253</v>
      </c>
      <c r="BC928">
        <v>276</v>
      </c>
      <c r="BD928" t="s">
        <v>74</v>
      </c>
      <c r="BE928" t="s">
        <v>9066</v>
      </c>
      <c r="BF928" t="str">
        <f>HYPERLINK("http://dx.doi.org/10.1029/PA005i003p00253","http://dx.doi.org/10.1029/PA005i003p00253")</f>
        <v>http://dx.doi.org/10.1029/PA005i003p00253</v>
      </c>
      <c r="BG928" t="s">
        <v>74</v>
      </c>
      <c r="BH928" t="s">
        <v>74</v>
      </c>
      <c r="BI928">
        <v>24</v>
      </c>
      <c r="BJ928" t="s">
        <v>3461</v>
      </c>
      <c r="BK928" t="s">
        <v>97</v>
      </c>
      <c r="BL928" t="s">
        <v>3462</v>
      </c>
      <c r="BM928" t="s">
        <v>9067</v>
      </c>
      <c r="BN928" t="s">
        <v>74</v>
      </c>
      <c r="BO928" t="s">
        <v>74</v>
      </c>
      <c r="BP928" t="s">
        <v>74</v>
      </c>
      <c r="BQ928" t="s">
        <v>74</v>
      </c>
      <c r="BR928" t="s">
        <v>100</v>
      </c>
      <c r="BS928" t="s">
        <v>9068</v>
      </c>
      <c r="BT928" t="str">
        <f>HYPERLINK("https%3A%2F%2Fwww.webofscience.com%2Fwos%2Fwoscc%2Ffull-record%2FWOS:000208338700001","View Full Record in Web of Science")</f>
        <v>View Full Record in Web of Science</v>
      </c>
    </row>
    <row r="929" spans="1:72" x14ac:dyDescent="0.15">
      <c r="A929" t="s">
        <v>72</v>
      </c>
      <c r="B929" t="s">
        <v>9069</v>
      </c>
      <c r="C929" t="s">
        <v>74</v>
      </c>
      <c r="D929" t="s">
        <v>74</v>
      </c>
      <c r="E929" t="s">
        <v>74</v>
      </c>
      <c r="F929" t="s">
        <v>9069</v>
      </c>
      <c r="G929" t="s">
        <v>74</v>
      </c>
      <c r="H929" t="s">
        <v>74</v>
      </c>
      <c r="I929" t="s">
        <v>9070</v>
      </c>
      <c r="J929" t="s">
        <v>823</v>
      </c>
      <c r="K929" t="s">
        <v>74</v>
      </c>
      <c r="L929" t="s">
        <v>74</v>
      </c>
      <c r="M929" t="s">
        <v>77</v>
      </c>
      <c r="N929" t="s">
        <v>78</v>
      </c>
      <c r="O929" t="s">
        <v>74</v>
      </c>
      <c r="P929" t="s">
        <v>74</v>
      </c>
      <c r="Q929" t="s">
        <v>74</v>
      </c>
      <c r="R929" t="s">
        <v>74</v>
      </c>
      <c r="S929" t="s">
        <v>74</v>
      </c>
      <c r="T929" t="s">
        <v>74</v>
      </c>
      <c r="U929" t="s">
        <v>74</v>
      </c>
      <c r="V929" t="s">
        <v>74</v>
      </c>
      <c r="W929" t="s">
        <v>74</v>
      </c>
      <c r="X929" t="s">
        <v>74</v>
      </c>
      <c r="Y929" t="s">
        <v>9071</v>
      </c>
      <c r="Z929" t="s">
        <v>74</v>
      </c>
      <c r="AA929" t="s">
        <v>74</v>
      </c>
      <c r="AB929" t="s">
        <v>74</v>
      </c>
      <c r="AC929" t="s">
        <v>74</v>
      </c>
      <c r="AD929" t="s">
        <v>74</v>
      </c>
      <c r="AE929" t="s">
        <v>74</v>
      </c>
      <c r="AF929" t="s">
        <v>74</v>
      </c>
      <c r="AG929">
        <v>43</v>
      </c>
      <c r="AH929">
        <v>21</v>
      </c>
      <c r="AI929">
        <v>21</v>
      </c>
      <c r="AJ929">
        <v>0</v>
      </c>
      <c r="AK929">
        <v>2</v>
      </c>
      <c r="AL929" t="s">
        <v>214</v>
      </c>
      <c r="AM929" t="s">
        <v>215</v>
      </c>
      <c r="AN929" t="s">
        <v>216</v>
      </c>
      <c r="AO929" t="s">
        <v>830</v>
      </c>
      <c r="AP929" t="s">
        <v>74</v>
      </c>
      <c r="AQ929" t="s">
        <v>74</v>
      </c>
      <c r="AR929" t="s">
        <v>831</v>
      </c>
      <c r="AS929" t="s">
        <v>832</v>
      </c>
      <c r="AT929" t="s">
        <v>2011</v>
      </c>
      <c r="AU929">
        <v>1990</v>
      </c>
      <c r="AV929">
        <v>10</v>
      </c>
      <c r="AW929">
        <v>6</v>
      </c>
      <c r="AX929" t="s">
        <v>74</v>
      </c>
      <c r="AY929" t="s">
        <v>74</v>
      </c>
      <c r="AZ929" t="s">
        <v>74</v>
      </c>
      <c r="BA929" t="s">
        <v>74</v>
      </c>
      <c r="BB929">
        <v>405</v>
      </c>
      <c r="BC929">
        <v>411</v>
      </c>
      <c r="BD929" t="s">
        <v>74</v>
      </c>
      <c r="BE929" t="s">
        <v>74</v>
      </c>
      <c r="BF929" t="s">
        <v>74</v>
      </c>
      <c r="BG929" t="s">
        <v>74</v>
      </c>
      <c r="BH929" t="s">
        <v>74</v>
      </c>
      <c r="BI929">
        <v>7</v>
      </c>
      <c r="BJ929" t="s">
        <v>833</v>
      </c>
      <c r="BK929" t="s">
        <v>97</v>
      </c>
      <c r="BL929" t="s">
        <v>438</v>
      </c>
      <c r="BM929" t="s">
        <v>9072</v>
      </c>
      <c r="BN929" t="s">
        <v>74</v>
      </c>
      <c r="BO929" t="s">
        <v>74</v>
      </c>
      <c r="BP929" t="s">
        <v>74</v>
      </c>
      <c r="BQ929" t="s">
        <v>74</v>
      </c>
      <c r="BR929" t="s">
        <v>100</v>
      </c>
      <c r="BS929" t="s">
        <v>9073</v>
      </c>
      <c r="BT929" t="str">
        <f>HYPERLINK("https%3A%2F%2Fwww.webofscience.com%2Fwos%2Fwoscc%2Ffull-record%2FWOS:A1990DM17500001","View Full Record in Web of Science")</f>
        <v>View Full Record in Web of Science</v>
      </c>
    </row>
    <row r="930" spans="1:72" x14ac:dyDescent="0.15">
      <c r="A930" t="s">
        <v>72</v>
      </c>
      <c r="B930" t="s">
        <v>9074</v>
      </c>
      <c r="C930" t="s">
        <v>74</v>
      </c>
      <c r="D930" t="s">
        <v>74</v>
      </c>
      <c r="E930" t="s">
        <v>74</v>
      </c>
      <c r="F930" t="s">
        <v>9074</v>
      </c>
      <c r="G930" t="s">
        <v>74</v>
      </c>
      <c r="H930" t="s">
        <v>74</v>
      </c>
      <c r="I930" t="s">
        <v>9075</v>
      </c>
      <c r="J930" t="s">
        <v>823</v>
      </c>
      <c r="K930" t="s">
        <v>74</v>
      </c>
      <c r="L930" t="s">
        <v>74</v>
      </c>
      <c r="M930" t="s">
        <v>77</v>
      </c>
      <c r="N930" t="s">
        <v>78</v>
      </c>
      <c r="O930" t="s">
        <v>74</v>
      </c>
      <c r="P930" t="s">
        <v>74</v>
      </c>
      <c r="Q930" t="s">
        <v>74</v>
      </c>
      <c r="R930" t="s">
        <v>74</v>
      </c>
      <c r="S930" t="s">
        <v>74</v>
      </c>
      <c r="T930" t="s">
        <v>74</v>
      </c>
      <c r="U930" t="s">
        <v>74</v>
      </c>
      <c r="V930" t="s">
        <v>74</v>
      </c>
      <c r="W930" t="s">
        <v>9076</v>
      </c>
      <c r="X930" t="s">
        <v>9077</v>
      </c>
      <c r="Y930" t="s">
        <v>74</v>
      </c>
      <c r="Z930" t="s">
        <v>74</v>
      </c>
      <c r="AA930" t="s">
        <v>74</v>
      </c>
      <c r="AB930" t="s">
        <v>9078</v>
      </c>
      <c r="AC930" t="s">
        <v>74</v>
      </c>
      <c r="AD930" t="s">
        <v>74</v>
      </c>
      <c r="AE930" t="s">
        <v>74</v>
      </c>
      <c r="AF930" t="s">
        <v>74</v>
      </c>
      <c r="AG930">
        <v>41</v>
      </c>
      <c r="AH930">
        <v>19</v>
      </c>
      <c r="AI930">
        <v>20</v>
      </c>
      <c r="AJ930">
        <v>0</v>
      </c>
      <c r="AK930">
        <v>1</v>
      </c>
      <c r="AL930" t="s">
        <v>214</v>
      </c>
      <c r="AM930" t="s">
        <v>215</v>
      </c>
      <c r="AN930" t="s">
        <v>216</v>
      </c>
      <c r="AO930" t="s">
        <v>830</v>
      </c>
      <c r="AP930" t="s">
        <v>74</v>
      </c>
      <c r="AQ930" t="s">
        <v>74</v>
      </c>
      <c r="AR930" t="s">
        <v>831</v>
      </c>
      <c r="AS930" t="s">
        <v>832</v>
      </c>
      <c r="AT930" t="s">
        <v>2011</v>
      </c>
      <c r="AU930">
        <v>1990</v>
      </c>
      <c r="AV930">
        <v>10</v>
      </c>
      <c r="AW930">
        <v>6</v>
      </c>
      <c r="AX930" t="s">
        <v>74</v>
      </c>
      <c r="AY930" t="s">
        <v>74</v>
      </c>
      <c r="AZ930" t="s">
        <v>74</v>
      </c>
      <c r="BA930" t="s">
        <v>74</v>
      </c>
      <c r="BB930">
        <v>413</v>
      </c>
      <c r="BC930">
        <v>417</v>
      </c>
      <c r="BD930" t="s">
        <v>74</v>
      </c>
      <c r="BE930" t="s">
        <v>74</v>
      </c>
      <c r="BF930" t="s">
        <v>74</v>
      </c>
      <c r="BG930" t="s">
        <v>74</v>
      </c>
      <c r="BH930" t="s">
        <v>74</v>
      </c>
      <c r="BI930">
        <v>5</v>
      </c>
      <c r="BJ930" t="s">
        <v>833</v>
      </c>
      <c r="BK930" t="s">
        <v>97</v>
      </c>
      <c r="BL930" t="s">
        <v>438</v>
      </c>
      <c r="BM930" t="s">
        <v>9072</v>
      </c>
      <c r="BN930" t="s">
        <v>74</v>
      </c>
      <c r="BO930" t="s">
        <v>74</v>
      </c>
      <c r="BP930" t="s">
        <v>74</v>
      </c>
      <c r="BQ930" t="s">
        <v>74</v>
      </c>
      <c r="BR930" t="s">
        <v>100</v>
      </c>
      <c r="BS930" t="s">
        <v>9079</v>
      </c>
      <c r="BT930" t="str">
        <f>HYPERLINK("https%3A%2F%2Fwww.webofscience.com%2Fwos%2Fwoscc%2Ffull-record%2FWOS:A1990DM17500002","View Full Record in Web of Science")</f>
        <v>View Full Record in Web of Science</v>
      </c>
    </row>
    <row r="931" spans="1:72" x14ac:dyDescent="0.15">
      <c r="A931" t="s">
        <v>72</v>
      </c>
      <c r="B931" t="s">
        <v>9080</v>
      </c>
      <c r="C931" t="s">
        <v>74</v>
      </c>
      <c r="D931" t="s">
        <v>74</v>
      </c>
      <c r="E931" t="s">
        <v>74</v>
      </c>
      <c r="F931" t="s">
        <v>9080</v>
      </c>
      <c r="G931" t="s">
        <v>74</v>
      </c>
      <c r="H931" t="s">
        <v>74</v>
      </c>
      <c r="I931" t="s">
        <v>9081</v>
      </c>
      <c r="J931" t="s">
        <v>823</v>
      </c>
      <c r="K931" t="s">
        <v>74</v>
      </c>
      <c r="L931" t="s">
        <v>74</v>
      </c>
      <c r="M931" t="s">
        <v>77</v>
      </c>
      <c r="N931" t="s">
        <v>78</v>
      </c>
      <c r="O931" t="s">
        <v>74</v>
      </c>
      <c r="P931" t="s">
        <v>74</v>
      </c>
      <c r="Q931" t="s">
        <v>74</v>
      </c>
      <c r="R931" t="s">
        <v>74</v>
      </c>
      <c r="S931" t="s">
        <v>74</v>
      </c>
      <c r="T931" t="s">
        <v>74</v>
      </c>
      <c r="U931" t="s">
        <v>74</v>
      </c>
      <c r="V931" t="s">
        <v>74</v>
      </c>
      <c r="W931" t="s">
        <v>9082</v>
      </c>
      <c r="X931" t="s">
        <v>9083</v>
      </c>
      <c r="Y931" t="s">
        <v>9084</v>
      </c>
      <c r="Z931" t="s">
        <v>74</v>
      </c>
      <c r="AA931" t="s">
        <v>9085</v>
      </c>
      <c r="AB931" t="s">
        <v>9086</v>
      </c>
      <c r="AC931" t="s">
        <v>74</v>
      </c>
      <c r="AD931" t="s">
        <v>74</v>
      </c>
      <c r="AE931" t="s">
        <v>74</v>
      </c>
      <c r="AF931" t="s">
        <v>74</v>
      </c>
      <c r="AG931">
        <v>22</v>
      </c>
      <c r="AH931">
        <v>15</v>
      </c>
      <c r="AI931">
        <v>16</v>
      </c>
      <c r="AJ931">
        <v>0</v>
      </c>
      <c r="AK931">
        <v>3</v>
      </c>
      <c r="AL931" t="s">
        <v>214</v>
      </c>
      <c r="AM931" t="s">
        <v>215</v>
      </c>
      <c r="AN931" t="s">
        <v>216</v>
      </c>
      <c r="AO931" t="s">
        <v>830</v>
      </c>
      <c r="AP931" t="s">
        <v>74</v>
      </c>
      <c r="AQ931" t="s">
        <v>74</v>
      </c>
      <c r="AR931" t="s">
        <v>831</v>
      </c>
      <c r="AS931" t="s">
        <v>832</v>
      </c>
      <c r="AT931" t="s">
        <v>2011</v>
      </c>
      <c r="AU931">
        <v>1990</v>
      </c>
      <c r="AV931">
        <v>10</v>
      </c>
      <c r="AW931">
        <v>6</v>
      </c>
      <c r="AX931" t="s">
        <v>74</v>
      </c>
      <c r="AY931" t="s">
        <v>74</v>
      </c>
      <c r="AZ931" t="s">
        <v>74</v>
      </c>
      <c r="BA931" t="s">
        <v>74</v>
      </c>
      <c r="BB931">
        <v>419</v>
      </c>
      <c r="BC931">
        <v>422</v>
      </c>
      <c r="BD931" t="s">
        <v>74</v>
      </c>
      <c r="BE931" t="s">
        <v>74</v>
      </c>
      <c r="BF931" t="s">
        <v>74</v>
      </c>
      <c r="BG931" t="s">
        <v>74</v>
      </c>
      <c r="BH931" t="s">
        <v>74</v>
      </c>
      <c r="BI931">
        <v>4</v>
      </c>
      <c r="BJ931" t="s">
        <v>833</v>
      </c>
      <c r="BK931" t="s">
        <v>97</v>
      </c>
      <c r="BL931" t="s">
        <v>438</v>
      </c>
      <c r="BM931" t="s">
        <v>9072</v>
      </c>
      <c r="BN931" t="s">
        <v>74</v>
      </c>
      <c r="BO931" t="s">
        <v>74</v>
      </c>
      <c r="BP931" t="s">
        <v>74</v>
      </c>
      <c r="BQ931" t="s">
        <v>74</v>
      </c>
      <c r="BR931" t="s">
        <v>100</v>
      </c>
      <c r="BS931" t="s">
        <v>9087</v>
      </c>
      <c r="BT931" t="str">
        <f>HYPERLINK("https%3A%2F%2Fwww.webofscience.com%2Fwos%2Fwoscc%2Ffull-record%2FWOS:A1990DM17500003","View Full Record in Web of Science")</f>
        <v>View Full Record in Web of Science</v>
      </c>
    </row>
    <row r="932" spans="1:72" x14ac:dyDescent="0.15">
      <c r="A932" t="s">
        <v>72</v>
      </c>
      <c r="B932" t="s">
        <v>9088</v>
      </c>
      <c r="C932" t="s">
        <v>74</v>
      </c>
      <c r="D932" t="s">
        <v>74</v>
      </c>
      <c r="E932" t="s">
        <v>74</v>
      </c>
      <c r="F932" t="s">
        <v>9088</v>
      </c>
      <c r="G932" t="s">
        <v>74</v>
      </c>
      <c r="H932" t="s">
        <v>74</v>
      </c>
      <c r="I932" t="s">
        <v>9089</v>
      </c>
      <c r="J932" t="s">
        <v>823</v>
      </c>
      <c r="K932" t="s">
        <v>74</v>
      </c>
      <c r="L932" t="s">
        <v>74</v>
      </c>
      <c r="M932" t="s">
        <v>77</v>
      </c>
      <c r="N932" t="s">
        <v>78</v>
      </c>
      <c r="O932" t="s">
        <v>74</v>
      </c>
      <c r="P932" t="s">
        <v>74</v>
      </c>
      <c r="Q932" t="s">
        <v>74</v>
      </c>
      <c r="R932" t="s">
        <v>74</v>
      </c>
      <c r="S932" t="s">
        <v>74</v>
      </c>
      <c r="T932" t="s">
        <v>74</v>
      </c>
      <c r="U932" t="s">
        <v>74</v>
      </c>
      <c r="V932" t="s">
        <v>74</v>
      </c>
      <c r="W932" t="s">
        <v>9090</v>
      </c>
      <c r="X932" t="s">
        <v>9091</v>
      </c>
      <c r="Y932" t="s">
        <v>74</v>
      </c>
      <c r="Z932" t="s">
        <v>74</v>
      </c>
      <c r="AA932" t="s">
        <v>9092</v>
      </c>
      <c r="AB932" t="s">
        <v>9093</v>
      </c>
      <c r="AC932" t="s">
        <v>74</v>
      </c>
      <c r="AD932" t="s">
        <v>74</v>
      </c>
      <c r="AE932" t="s">
        <v>74</v>
      </c>
      <c r="AF932" t="s">
        <v>74</v>
      </c>
      <c r="AG932">
        <v>59</v>
      </c>
      <c r="AH932">
        <v>44</v>
      </c>
      <c r="AI932">
        <v>47</v>
      </c>
      <c r="AJ932">
        <v>2</v>
      </c>
      <c r="AK932">
        <v>8</v>
      </c>
      <c r="AL932" t="s">
        <v>214</v>
      </c>
      <c r="AM932" t="s">
        <v>215</v>
      </c>
      <c r="AN932" t="s">
        <v>216</v>
      </c>
      <c r="AO932" t="s">
        <v>830</v>
      </c>
      <c r="AP932" t="s">
        <v>74</v>
      </c>
      <c r="AQ932" t="s">
        <v>74</v>
      </c>
      <c r="AR932" t="s">
        <v>831</v>
      </c>
      <c r="AS932" t="s">
        <v>832</v>
      </c>
      <c r="AT932" t="s">
        <v>2011</v>
      </c>
      <c r="AU932">
        <v>1990</v>
      </c>
      <c r="AV932">
        <v>10</v>
      </c>
      <c r="AW932">
        <v>6</v>
      </c>
      <c r="AX932" t="s">
        <v>74</v>
      </c>
      <c r="AY932" t="s">
        <v>74</v>
      </c>
      <c r="AZ932" t="s">
        <v>74</v>
      </c>
      <c r="BA932" t="s">
        <v>74</v>
      </c>
      <c r="BB932">
        <v>451</v>
      </c>
      <c r="BC932">
        <v>479</v>
      </c>
      <c r="BD932" t="s">
        <v>74</v>
      </c>
      <c r="BE932" t="s">
        <v>74</v>
      </c>
      <c r="BF932" t="s">
        <v>74</v>
      </c>
      <c r="BG932" t="s">
        <v>74</v>
      </c>
      <c r="BH932" t="s">
        <v>74</v>
      </c>
      <c r="BI932">
        <v>29</v>
      </c>
      <c r="BJ932" t="s">
        <v>833</v>
      </c>
      <c r="BK932" t="s">
        <v>97</v>
      </c>
      <c r="BL932" t="s">
        <v>438</v>
      </c>
      <c r="BM932" t="s">
        <v>9072</v>
      </c>
      <c r="BN932" t="s">
        <v>74</v>
      </c>
      <c r="BO932" t="s">
        <v>74</v>
      </c>
      <c r="BP932" t="s">
        <v>74</v>
      </c>
      <c r="BQ932" t="s">
        <v>74</v>
      </c>
      <c r="BR932" t="s">
        <v>100</v>
      </c>
      <c r="BS932" t="s">
        <v>9094</v>
      </c>
      <c r="BT932" t="str">
        <f>HYPERLINK("https%3A%2F%2Fwww.webofscience.com%2Fwos%2Fwoscc%2Ffull-record%2FWOS:A1990DM17500007","View Full Record in Web of Science")</f>
        <v>View Full Record in Web of Science</v>
      </c>
    </row>
    <row r="933" spans="1:72" x14ac:dyDescent="0.15">
      <c r="A933" t="s">
        <v>72</v>
      </c>
      <c r="B933" t="s">
        <v>9095</v>
      </c>
      <c r="C933" t="s">
        <v>74</v>
      </c>
      <c r="D933" t="s">
        <v>74</v>
      </c>
      <c r="E933" t="s">
        <v>74</v>
      </c>
      <c r="F933" t="s">
        <v>9095</v>
      </c>
      <c r="G933" t="s">
        <v>74</v>
      </c>
      <c r="H933" t="s">
        <v>74</v>
      </c>
      <c r="I933" t="s">
        <v>9096</v>
      </c>
      <c r="J933" t="s">
        <v>4096</v>
      </c>
      <c r="K933" t="s">
        <v>74</v>
      </c>
      <c r="L933" t="s">
        <v>74</v>
      </c>
      <c r="M933" t="s">
        <v>77</v>
      </c>
      <c r="N933" t="s">
        <v>78</v>
      </c>
      <c r="O933" t="s">
        <v>74</v>
      </c>
      <c r="P933" t="s">
        <v>74</v>
      </c>
      <c r="Q933" t="s">
        <v>74</v>
      </c>
      <c r="R933" t="s">
        <v>74</v>
      </c>
      <c r="S933" t="s">
        <v>74</v>
      </c>
      <c r="T933" t="s">
        <v>74</v>
      </c>
      <c r="U933" t="s">
        <v>74</v>
      </c>
      <c r="V933" t="s">
        <v>74</v>
      </c>
      <c r="W933" t="s">
        <v>9097</v>
      </c>
      <c r="X933" t="s">
        <v>9098</v>
      </c>
      <c r="Y933" t="s">
        <v>9099</v>
      </c>
      <c r="Z933" t="s">
        <v>74</v>
      </c>
      <c r="AA933" t="s">
        <v>9100</v>
      </c>
      <c r="AB933" t="s">
        <v>9101</v>
      </c>
      <c r="AC933" t="s">
        <v>74</v>
      </c>
      <c r="AD933" t="s">
        <v>74</v>
      </c>
      <c r="AE933" t="s">
        <v>74</v>
      </c>
      <c r="AF933" t="s">
        <v>74</v>
      </c>
      <c r="AG933">
        <v>4</v>
      </c>
      <c r="AH933">
        <v>4</v>
      </c>
      <c r="AI933">
        <v>4</v>
      </c>
      <c r="AJ933">
        <v>0</v>
      </c>
      <c r="AK933">
        <v>2</v>
      </c>
      <c r="AL933" t="s">
        <v>4102</v>
      </c>
      <c r="AM933" t="s">
        <v>2427</v>
      </c>
      <c r="AN933" t="s">
        <v>4103</v>
      </c>
      <c r="AO933" t="s">
        <v>4104</v>
      </c>
      <c r="AP933" t="s">
        <v>74</v>
      </c>
      <c r="AQ933" t="s">
        <v>74</v>
      </c>
      <c r="AR933" t="s">
        <v>4105</v>
      </c>
      <c r="AS933" t="s">
        <v>4106</v>
      </c>
      <c r="AT933" t="s">
        <v>2011</v>
      </c>
      <c r="AU933">
        <v>1990</v>
      </c>
      <c r="AV933">
        <v>66</v>
      </c>
      <c r="AW933">
        <v>6</v>
      </c>
      <c r="AX933" t="s">
        <v>74</v>
      </c>
      <c r="AY933" t="s">
        <v>74</v>
      </c>
      <c r="AZ933" t="s">
        <v>74</v>
      </c>
      <c r="BA933" t="s">
        <v>74</v>
      </c>
      <c r="BB933">
        <v>101</v>
      </c>
      <c r="BC933">
        <v>104</v>
      </c>
      <c r="BD933" t="s">
        <v>74</v>
      </c>
      <c r="BE933" t="s">
        <v>9102</v>
      </c>
      <c r="BF933" t="str">
        <f>HYPERLINK("http://dx.doi.org/10.2183/pjab.66.101","http://dx.doi.org/10.2183/pjab.66.101")</f>
        <v>http://dx.doi.org/10.2183/pjab.66.101</v>
      </c>
      <c r="BG933" t="s">
        <v>74</v>
      </c>
      <c r="BH933" t="s">
        <v>74</v>
      </c>
      <c r="BI933">
        <v>4</v>
      </c>
      <c r="BJ933" t="s">
        <v>117</v>
      </c>
      <c r="BK933" t="s">
        <v>97</v>
      </c>
      <c r="BL933" t="s">
        <v>118</v>
      </c>
      <c r="BM933" t="s">
        <v>9103</v>
      </c>
      <c r="BN933" t="s">
        <v>74</v>
      </c>
      <c r="BO933" t="s">
        <v>147</v>
      </c>
      <c r="BP933" t="s">
        <v>74</v>
      </c>
      <c r="BQ933" t="s">
        <v>74</v>
      </c>
      <c r="BR933" t="s">
        <v>100</v>
      </c>
      <c r="BS933" t="s">
        <v>9104</v>
      </c>
      <c r="BT933" t="str">
        <f>HYPERLINK("https%3A%2F%2Fwww.webofscience.com%2Fwos%2Fwoscc%2Ffull-record%2FWOS:A1990DR68200001","View Full Record in Web of Science")</f>
        <v>View Full Record in Web of Science</v>
      </c>
    </row>
    <row r="934" spans="1:72" x14ac:dyDescent="0.15">
      <c r="A934" t="s">
        <v>72</v>
      </c>
      <c r="B934" t="s">
        <v>9105</v>
      </c>
      <c r="C934" t="s">
        <v>74</v>
      </c>
      <c r="D934" t="s">
        <v>74</v>
      </c>
      <c r="E934" t="s">
        <v>74</v>
      </c>
      <c r="F934" t="s">
        <v>9105</v>
      </c>
      <c r="G934" t="s">
        <v>74</v>
      </c>
      <c r="H934" t="s">
        <v>74</v>
      </c>
      <c r="I934" t="s">
        <v>9106</v>
      </c>
      <c r="J934" t="s">
        <v>9107</v>
      </c>
      <c r="K934" t="s">
        <v>74</v>
      </c>
      <c r="L934" t="s">
        <v>74</v>
      </c>
      <c r="M934" t="s">
        <v>77</v>
      </c>
      <c r="N934" t="s">
        <v>78</v>
      </c>
      <c r="O934" t="s">
        <v>74</v>
      </c>
      <c r="P934" t="s">
        <v>74</v>
      </c>
      <c r="Q934" t="s">
        <v>74</v>
      </c>
      <c r="R934" t="s">
        <v>74</v>
      </c>
      <c r="S934" t="s">
        <v>74</v>
      </c>
      <c r="T934" t="s">
        <v>74</v>
      </c>
      <c r="U934" t="s">
        <v>74</v>
      </c>
      <c r="V934" t="s">
        <v>74</v>
      </c>
      <c r="W934" t="s">
        <v>74</v>
      </c>
      <c r="X934" t="s">
        <v>74</v>
      </c>
      <c r="Y934" t="s">
        <v>9108</v>
      </c>
      <c r="Z934" t="s">
        <v>74</v>
      </c>
      <c r="AA934" t="s">
        <v>74</v>
      </c>
      <c r="AB934" t="s">
        <v>74</v>
      </c>
      <c r="AC934" t="s">
        <v>74</v>
      </c>
      <c r="AD934" t="s">
        <v>74</v>
      </c>
      <c r="AE934" t="s">
        <v>74</v>
      </c>
      <c r="AF934" t="s">
        <v>74</v>
      </c>
      <c r="AG934">
        <v>49</v>
      </c>
      <c r="AH934">
        <v>43</v>
      </c>
      <c r="AI934">
        <v>44</v>
      </c>
      <c r="AJ934">
        <v>0</v>
      </c>
      <c r="AK934">
        <v>0</v>
      </c>
      <c r="AL934" t="s">
        <v>234</v>
      </c>
      <c r="AM934" t="s">
        <v>235</v>
      </c>
      <c r="AN934" t="s">
        <v>236</v>
      </c>
      <c r="AO934" t="s">
        <v>9109</v>
      </c>
      <c r="AP934" t="s">
        <v>74</v>
      </c>
      <c r="AQ934" t="s">
        <v>74</v>
      </c>
      <c r="AR934" t="s">
        <v>9110</v>
      </c>
      <c r="AS934" t="s">
        <v>9111</v>
      </c>
      <c r="AT934" t="s">
        <v>2011</v>
      </c>
      <c r="AU934">
        <v>1990</v>
      </c>
      <c r="AV934">
        <v>127</v>
      </c>
      <c r="AW934">
        <v>2</v>
      </c>
      <c r="AX934" t="s">
        <v>74</v>
      </c>
      <c r="AY934" t="s">
        <v>74</v>
      </c>
      <c r="AZ934" t="s">
        <v>74</v>
      </c>
      <c r="BA934" t="s">
        <v>74</v>
      </c>
      <c r="BB934">
        <v>333</v>
      </c>
      <c r="BC934">
        <v>346</v>
      </c>
      <c r="BD934" t="s">
        <v>74</v>
      </c>
      <c r="BE934" t="s">
        <v>9112</v>
      </c>
      <c r="BF934" t="str">
        <f>HYPERLINK("http://dx.doi.org/10.1007/BF00152172","http://dx.doi.org/10.1007/BF00152172")</f>
        <v>http://dx.doi.org/10.1007/BF00152172</v>
      </c>
      <c r="BG934" t="s">
        <v>74</v>
      </c>
      <c r="BH934" t="s">
        <v>74</v>
      </c>
      <c r="BI934">
        <v>14</v>
      </c>
      <c r="BJ934" t="s">
        <v>818</v>
      </c>
      <c r="BK934" t="s">
        <v>97</v>
      </c>
      <c r="BL934" t="s">
        <v>818</v>
      </c>
      <c r="BM934" t="s">
        <v>9113</v>
      </c>
      <c r="BN934" t="s">
        <v>74</v>
      </c>
      <c r="BO934" t="s">
        <v>74</v>
      </c>
      <c r="BP934" t="s">
        <v>74</v>
      </c>
      <c r="BQ934" t="s">
        <v>74</v>
      </c>
      <c r="BR934" t="s">
        <v>100</v>
      </c>
      <c r="BS934" t="s">
        <v>9114</v>
      </c>
      <c r="BT934" t="str">
        <f>HYPERLINK("https%3A%2F%2Fwww.webofscience.com%2Fwos%2Fwoscc%2Ffull-record%2FWOS:A1990DT43100010","View Full Record in Web of Science")</f>
        <v>View Full Record in Web of Science</v>
      </c>
    </row>
    <row r="935" spans="1:72" x14ac:dyDescent="0.15">
      <c r="A935" t="s">
        <v>72</v>
      </c>
      <c r="B935" t="s">
        <v>9115</v>
      </c>
      <c r="C935" t="s">
        <v>74</v>
      </c>
      <c r="D935" t="s">
        <v>74</v>
      </c>
      <c r="E935" t="s">
        <v>74</v>
      </c>
      <c r="F935" t="s">
        <v>9115</v>
      </c>
      <c r="G935" t="s">
        <v>74</v>
      </c>
      <c r="H935" t="s">
        <v>74</v>
      </c>
      <c r="I935" t="s">
        <v>9116</v>
      </c>
      <c r="J935" t="s">
        <v>104</v>
      </c>
      <c r="K935" t="s">
        <v>74</v>
      </c>
      <c r="L935" t="s">
        <v>74</v>
      </c>
      <c r="M935" t="s">
        <v>77</v>
      </c>
      <c r="N935" t="s">
        <v>78</v>
      </c>
      <c r="O935" t="s">
        <v>74</v>
      </c>
      <c r="P935" t="s">
        <v>74</v>
      </c>
      <c r="Q935" t="s">
        <v>74</v>
      </c>
      <c r="R935" t="s">
        <v>74</v>
      </c>
      <c r="S935" t="s">
        <v>74</v>
      </c>
      <c r="T935" t="s">
        <v>74</v>
      </c>
      <c r="U935" t="s">
        <v>74</v>
      </c>
      <c r="V935" t="s">
        <v>74</v>
      </c>
      <c r="W935" t="s">
        <v>9117</v>
      </c>
      <c r="X935" t="s">
        <v>9118</v>
      </c>
      <c r="Y935" t="s">
        <v>9119</v>
      </c>
      <c r="Z935" t="s">
        <v>74</v>
      </c>
      <c r="AA935" t="s">
        <v>74</v>
      </c>
      <c r="AB935" t="s">
        <v>74</v>
      </c>
      <c r="AC935" t="s">
        <v>74</v>
      </c>
      <c r="AD935" t="s">
        <v>74</v>
      </c>
      <c r="AE935" t="s">
        <v>74</v>
      </c>
      <c r="AF935" t="s">
        <v>74</v>
      </c>
      <c r="AG935">
        <v>13</v>
      </c>
      <c r="AH935">
        <v>50</v>
      </c>
      <c r="AI935">
        <v>50</v>
      </c>
      <c r="AJ935">
        <v>4</v>
      </c>
      <c r="AK935">
        <v>11</v>
      </c>
      <c r="AL935" t="s">
        <v>110</v>
      </c>
      <c r="AM935" t="s">
        <v>111</v>
      </c>
      <c r="AN935" t="s">
        <v>112</v>
      </c>
      <c r="AO935" t="s">
        <v>113</v>
      </c>
      <c r="AP935" t="s">
        <v>74</v>
      </c>
      <c r="AQ935" t="s">
        <v>74</v>
      </c>
      <c r="AR935" t="s">
        <v>104</v>
      </c>
      <c r="AS935" t="s">
        <v>114</v>
      </c>
      <c r="AT935" t="s">
        <v>9120</v>
      </c>
      <c r="AU935">
        <v>1990</v>
      </c>
      <c r="AV935">
        <v>345</v>
      </c>
      <c r="AW935">
        <v>6273</v>
      </c>
      <c r="AX935" t="s">
        <v>74</v>
      </c>
      <c r="AY935" t="s">
        <v>74</v>
      </c>
      <c r="AZ935" t="s">
        <v>74</v>
      </c>
      <c r="BA935" t="s">
        <v>74</v>
      </c>
      <c r="BB935">
        <v>338</v>
      </c>
      <c r="BC935">
        <v>340</v>
      </c>
      <c r="BD935" t="s">
        <v>74</v>
      </c>
      <c r="BE935" t="s">
        <v>9121</v>
      </c>
      <c r="BF935" t="str">
        <f>HYPERLINK("http://dx.doi.org/10.1038/345338a0","http://dx.doi.org/10.1038/345338a0")</f>
        <v>http://dx.doi.org/10.1038/345338a0</v>
      </c>
      <c r="BG935" t="s">
        <v>74</v>
      </c>
      <c r="BH935" t="s">
        <v>74</v>
      </c>
      <c r="BI935">
        <v>3</v>
      </c>
      <c r="BJ935" t="s">
        <v>117</v>
      </c>
      <c r="BK935" t="s">
        <v>97</v>
      </c>
      <c r="BL935" t="s">
        <v>118</v>
      </c>
      <c r="BM935" t="s">
        <v>9122</v>
      </c>
      <c r="BN935" t="s">
        <v>74</v>
      </c>
      <c r="BO935" t="s">
        <v>74</v>
      </c>
      <c r="BP935" t="s">
        <v>74</v>
      </c>
      <c r="BQ935" t="s">
        <v>74</v>
      </c>
      <c r="BR935" t="s">
        <v>100</v>
      </c>
      <c r="BS935" t="s">
        <v>9123</v>
      </c>
      <c r="BT935" t="str">
        <f>HYPERLINK("https%3A%2F%2Fwww.webofscience.com%2Fwos%2Fwoscc%2Ffull-record%2FWOS:A1990DF14900062","View Full Record in Web of Science")</f>
        <v>View Full Record in Web of Science</v>
      </c>
    </row>
    <row r="936" spans="1:72" x14ac:dyDescent="0.15">
      <c r="A936" t="s">
        <v>72</v>
      </c>
      <c r="B936" t="s">
        <v>885</v>
      </c>
      <c r="C936" t="s">
        <v>74</v>
      </c>
      <c r="D936" t="s">
        <v>74</v>
      </c>
      <c r="E936" t="s">
        <v>74</v>
      </c>
      <c r="F936" t="s">
        <v>885</v>
      </c>
      <c r="G936" t="s">
        <v>74</v>
      </c>
      <c r="H936" t="s">
        <v>74</v>
      </c>
      <c r="I936" t="s">
        <v>9124</v>
      </c>
      <c r="J936" t="s">
        <v>176</v>
      </c>
      <c r="K936" t="s">
        <v>74</v>
      </c>
      <c r="L936" t="s">
        <v>74</v>
      </c>
      <c r="M936" t="s">
        <v>77</v>
      </c>
      <c r="N936" t="s">
        <v>177</v>
      </c>
      <c r="O936" t="s">
        <v>74</v>
      </c>
      <c r="P936" t="s">
        <v>74</v>
      </c>
      <c r="Q936" t="s">
        <v>74</v>
      </c>
      <c r="R936" t="s">
        <v>74</v>
      </c>
      <c r="S936" t="s">
        <v>74</v>
      </c>
      <c r="T936" t="s">
        <v>74</v>
      </c>
      <c r="U936" t="s">
        <v>74</v>
      </c>
      <c r="V936" t="s">
        <v>74</v>
      </c>
      <c r="W936" t="s">
        <v>74</v>
      </c>
      <c r="X936" t="s">
        <v>74</v>
      </c>
      <c r="Y936" t="s">
        <v>74</v>
      </c>
      <c r="Z936" t="s">
        <v>74</v>
      </c>
      <c r="AA936" t="s">
        <v>74</v>
      </c>
      <c r="AB936" t="s">
        <v>74</v>
      </c>
      <c r="AC936" t="s">
        <v>74</v>
      </c>
      <c r="AD936" t="s">
        <v>74</v>
      </c>
      <c r="AE936" t="s">
        <v>74</v>
      </c>
      <c r="AF936" t="s">
        <v>74</v>
      </c>
      <c r="AG936">
        <v>0</v>
      </c>
      <c r="AH936">
        <v>0</v>
      </c>
      <c r="AI936">
        <v>0</v>
      </c>
      <c r="AJ936">
        <v>0</v>
      </c>
      <c r="AK936">
        <v>1</v>
      </c>
      <c r="AL936" t="s">
        <v>178</v>
      </c>
      <c r="AM936" t="s">
        <v>179</v>
      </c>
      <c r="AN936" t="s">
        <v>180</v>
      </c>
      <c r="AO936" t="s">
        <v>181</v>
      </c>
      <c r="AP936" t="s">
        <v>74</v>
      </c>
      <c r="AQ936" t="s">
        <v>74</v>
      </c>
      <c r="AR936" t="s">
        <v>182</v>
      </c>
      <c r="AS936" t="s">
        <v>183</v>
      </c>
      <c r="AT936" t="s">
        <v>9125</v>
      </c>
      <c r="AU936">
        <v>1990</v>
      </c>
      <c r="AV936">
        <v>126</v>
      </c>
      <c r="AW936">
        <v>1717</v>
      </c>
      <c r="AX936" t="s">
        <v>74</v>
      </c>
      <c r="AY936" t="s">
        <v>74</v>
      </c>
      <c r="AZ936" t="s">
        <v>74</v>
      </c>
      <c r="BA936" t="s">
        <v>74</v>
      </c>
      <c r="BB936">
        <v>24</v>
      </c>
      <c r="BC936">
        <v>24</v>
      </c>
      <c r="BD936" t="s">
        <v>74</v>
      </c>
      <c r="BE936" t="s">
        <v>74</v>
      </c>
      <c r="BF936" t="s">
        <v>74</v>
      </c>
      <c r="BG936" t="s">
        <v>74</v>
      </c>
      <c r="BH936" t="s">
        <v>74</v>
      </c>
      <c r="BI936">
        <v>1</v>
      </c>
      <c r="BJ936" t="s">
        <v>117</v>
      </c>
      <c r="BK936" t="s">
        <v>97</v>
      </c>
      <c r="BL936" t="s">
        <v>118</v>
      </c>
      <c r="BM936" t="s">
        <v>9126</v>
      </c>
      <c r="BN936" t="s">
        <v>74</v>
      </c>
      <c r="BO936" t="s">
        <v>74</v>
      </c>
      <c r="BP936" t="s">
        <v>74</v>
      </c>
      <c r="BQ936" t="s">
        <v>74</v>
      </c>
      <c r="BR936" t="s">
        <v>100</v>
      </c>
      <c r="BS936" t="s">
        <v>9127</v>
      </c>
      <c r="BT936" t="str">
        <f>HYPERLINK("https%3A%2F%2Fwww.webofscience.com%2Fwos%2Fwoscc%2Ffull-record%2FWOS:A1990DD99200009","View Full Record in Web of Science")</f>
        <v>View Full Record in Web of Science</v>
      </c>
    </row>
    <row r="937" spans="1:72" x14ac:dyDescent="0.15">
      <c r="A937" t="s">
        <v>72</v>
      </c>
      <c r="B937" t="s">
        <v>9128</v>
      </c>
      <c r="C937" t="s">
        <v>74</v>
      </c>
      <c r="D937" t="s">
        <v>74</v>
      </c>
      <c r="E937" t="s">
        <v>74</v>
      </c>
      <c r="F937" t="s">
        <v>9128</v>
      </c>
      <c r="G937" t="s">
        <v>74</v>
      </c>
      <c r="H937" t="s">
        <v>74</v>
      </c>
      <c r="I937" t="s">
        <v>9129</v>
      </c>
      <c r="J937" t="s">
        <v>1477</v>
      </c>
      <c r="K937" t="s">
        <v>74</v>
      </c>
      <c r="L937" t="s">
        <v>74</v>
      </c>
      <c r="M937" t="s">
        <v>77</v>
      </c>
      <c r="N937" t="s">
        <v>78</v>
      </c>
      <c r="O937" t="s">
        <v>74</v>
      </c>
      <c r="P937" t="s">
        <v>74</v>
      </c>
      <c r="Q937" t="s">
        <v>74</v>
      </c>
      <c r="R937" t="s">
        <v>74</v>
      </c>
      <c r="S937" t="s">
        <v>74</v>
      </c>
      <c r="T937" t="s">
        <v>74</v>
      </c>
      <c r="U937" t="s">
        <v>74</v>
      </c>
      <c r="V937" t="s">
        <v>74</v>
      </c>
      <c r="W937" t="s">
        <v>9130</v>
      </c>
      <c r="X937" t="s">
        <v>2594</v>
      </c>
      <c r="Y937" t="s">
        <v>9131</v>
      </c>
      <c r="Z937" t="s">
        <v>74</v>
      </c>
      <c r="AA937" t="s">
        <v>9132</v>
      </c>
      <c r="AB937" t="s">
        <v>9133</v>
      </c>
      <c r="AC937" t="s">
        <v>74</v>
      </c>
      <c r="AD937" t="s">
        <v>74</v>
      </c>
      <c r="AE937" t="s">
        <v>74</v>
      </c>
      <c r="AF937" t="s">
        <v>74</v>
      </c>
      <c r="AG937">
        <v>23</v>
      </c>
      <c r="AH937">
        <v>7</v>
      </c>
      <c r="AI937">
        <v>7</v>
      </c>
      <c r="AJ937">
        <v>0</v>
      </c>
      <c r="AK937">
        <v>6</v>
      </c>
      <c r="AL937" t="s">
        <v>1481</v>
      </c>
      <c r="AM937" t="s">
        <v>87</v>
      </c>
      <c r="AN937" t="s">
        <v>1482</v>
      </c>
      <c r="AO937" t="s">
        <v>1483</v>
      </c>
      <c r="AP937" t="s">
        <v>74</v>
      </c>
      <c r="AQ937" t="s">
        <v>74</v>
      </c>
      <c r="AR937" t="s">
        <v>1477</v>
      </c>
      <c r="AS937" t="s">
        <v>1484</v>
      </c>
      <c r="AT937" t="s">
        <v>2604</v>
      </c>
      <c r="AU937">
        <v>1990</v>
      </c>
      <c r="AV937">
        <v>248</v>
      </c>
      <c r="AW937">
        <v>4956</v>
      </c>
      <c r="AX937" t="s">
        <v>74</v>
      </c>
      <c r="AY937" t="s">
        <v>74</v>
      </c>
      <c r="AZ937" t="s">
        <v>74</v>
      </c>
      <c r="BA937" t="s">
        <v>74</v>
      </c>
      <c r="BB937">
        <v>721</v>
      </c>
      <c r="BC937">
        <v>724</v>
      </c>
      <c r="BD937" t="s">
        <v>74</v>
      </c>
      <c r="BE937" t="s">
        <v>9134</v>
      </c>
      <c r="BF937" t="str">
        <f>HYPERLINK("http://dx.doi.org/10.1126/science.11538181","http://dx.doi.org/10.1126/science.11538181")</f>
        <v>http://dx.doi.org/10.1126/science.11538181</v>
      </c>
      <c r="BG937" t="s">
        <v>74</v>
      </c>
      <c r="BH937" t="s">
        <v>74</v>
      </c>
      <c r="BI937">
        <v>4</v>
      </c>
      <c r="BJ937" t="s">
        <v>117</v>
      </c>
      <c r="BK937" t="s">
        <v>97</v>
      </c>
      <c r="BL937" t="s">
        <v>118</v>
      </c>
      <c r="BM937" t="s">
        <v>9135</v>
      </c>
      <c r="BN937">
        <v>11538181</v>
      </c>
      <c r="BO937" t="s">
        <v>74</v>
      </c>
      <c r="BP937" t="s">
        <v>74</v>
      </c>
      <c r="BQ937" t="s">
        <v>74</v>
      </c>
      <c r="BR937" t="s">
        <v>100</v>
      </c>
      <c r="BS937" t="s">
        <v>9136</v>
      </c>
      <c r="BT937" t="str">
        <f>HYPERLINK("https%3A%2F%2Fwww.webofscience.com%2Fwos%2Fwoscc%2Ffull-record%2FWOS:A1990DC92600030","View Full Record in Web of Science")</f>
        <v>View Full Record in Web of Science</v>
      </c>
    </row>
    <row r="938" spans="1:72" x14ac:dyDescent="0.15">
      <c r="A938" t="s">
        <v>72</v>
      </c>
      <c r="B938" t="s">
        <v>9137</v>
      </c>
      <c r="C938" t="s">
        <v>74</v>
      </c>
      <c r="D938" t="s">
        <v>74</v>
      </c>
      <c r="E938" t="s">
        <v>74</v>
      </c>
      <c r="F938" t="s">
        <v>9137</v>
      </c>
      <c r="G938" t="s">
        <v>74</v>
      </c>
      <c r="H938" t="s">
        <v>74</v>
      </c>
      <c r="I938" t="s">
        <v>9138</v>
      </c>
      <c r="J938" t="s">
        <v>1425</v>
      </c>
      <c r="K938" t="s">
        <v>74</v>
      </c>
      <c r="L938" t="s">
        <v>74</v>
      </c>
      <c r="M938" t="s">
        <v>77</v>
      </c>
      <c r="N938" t="s">
        <v>78</v>
      </c>
      <c r="O938" t="s">
        <v>74</v>
      </c>
      <c r="P938" t="s">
        <v>74</v>
      </c>
      <c r="Q938" t="s">
        <v>74</v>
      </c>
      <c r="R938" t="s">
        <v>74</v>
      </c>
      <c r="S938" t="s">
        <v>74</v>
      </c>
      <c r="T938" t="s">
        <v>74</v>
      </c>
      <c r="U938" t="s">
        <v>74</v>
      </c>
      <c r="V938" t="s">
        <v>74</v>
      </c>
      <c r="W938" t="s">
        <v>1352</v>
      </c>
      <c r="X938" t="s">
        <v>782</v>
      </c>
      <c r="Y938" t="s">
        <v>74</v>
      </c>
      <c r="Z938" t="s">
        <v>74</v>
      </c>
      <c r="AA938" t="s">
        <v>74</v>
      </c>
      <c r="AB938" t="s">
        <v>74</v>
      </c>
      <c r="AC938" t="s">
        <v>74</v>
      </c>
      <c r="AD938" t="s">
        <v>74</v>
      </c>
      <c r="AE938" t="s">
        <v>74</v>
      </c>
      <c r="AF938" t="s">
        <v>74</v>
      </c>
      <c r="AG938">
        <v>75</v>
      </c>
      <c r="AH938">
        <v>68</v>
      </c>
      <c r="AI938">
        <v>68</v>
      </c>
      <c r="AJ938">
        <v>2</v>
      </c>
      <c r="AK938">
        <v>4</v>
      </c>
      <c r="AL938" t="s">
        <v>86</v>
      </c>
      <c r="AM938" t="s">
        <v>87</v>
      </c>
      <c r="AN938" t="s">
        <v>88</v>
      </c>
      <c r="AO938" t="s">
        <v>1431</v>
      </c>
      <c r="AP938" t="s">
        <v>74</v>
      </c>
      <c r="AQ938" t="s">
        <v>74</v>
      </c>
      <c r="AR938" t="s">
        <v>1432</v>
      </c>
      <c r="AS938" t="s">
        <v>74</v>
      </c>
      <c r="AT938" t="s">
        <v>9139</v>
      </c>
      <c r="AU938">
        <v>1990</v>
      </c>
      <c r="AV938">
        <v>95</v>
      </c>
      <c r="AW938" t="s">
        <v>9140</v>
      </c>
      <c r="AX938" t="s">
        <v>74</v>
      </c>
      <c r="AY938" t="s">
        <v>74</v>
      </c>
      <c r="AZ938" t="s">
        <v>74</v>
      </c>
      <c r="BA938" t="s">
        <v>74</v>
      </c>
      <c r="BB938">
        <v>6759</v>
      </c>
      <c r="BC938">
        <v>6777</v>
      </c>
      <c r="BD938" t="s">
        <v>74</v>
      </c>
      <c r="BE938" t="s">
        <v>9141</v>
      </c>
      <c r="BF938" t="str">
        <f>HYPERLINK("http://dx.doi.org/10.1029/JB095iB05p06759","http://dx.doi.org/10.1029/JB095iB05p06759")</f>
        <v>http://dx.doi.org/10.1029/JB095iB05p06759</v>
      </c>
      <c r="BG938" t="s">
        <v>74</v>
      </c>
      <c r="BH938" t="s">
        <v>74</v>
      </c>
      <c r="BI938">
        <v>19</v>
      </c>
      <c r="BJ938" t="s">
        <v>380</v>
      </c>
      <c r="BK938" t="s">
        <v>97</v>
      </c>
      <c r="BL938" t="s">
        <v>381</v>
      </c>
      <c r="BM938" t="s">
        <v>9142</v>
      </c>
      <c r="BN938" t="s">
        <v>74</v>
      </c>
      <c r="BO938" t="s">
        <v>74</v>
      </c>
      <c r="BP938" t="s">
        <v>74</v>
      </c>
      <c r="BQ938" t="s">
        <v>74</v>
      </c>
      <c r="BR938" t="s">
        <v>100</v>
      </c>
      <c r="BS938" t="s">
        <v>9143</v>
      </c>
      <c r="BT938" t="str">
        <f>HYPERLINK("https%3A%2F%2Fwww.webofscience.com%2Fwos%2Fwoscc%2Ffull-record%2FWOS:A1990DD46000010","View Full Record in Web of Science")</f>
        <v>View Full Record in Web of Science</v>
      </c>
    </row>
    <row r="939" spans="1:72" x14ac:dyDescent="0.15">
      <c r="A939" t="s">
        <v>72</v>
      </c>
      <c r="B939" t="s">
        <v>9144</v>
      </c>
      <c r="C939" t="s">
        <v>74</v>
      </c>
      <c r="D939" t="s">
        <v>74</v>
      </c>
      <c r="E939" t="s">
        <v>74</v>
      </c>
      <c r="F939" t="s">
        <v>9144</v>
      </c>
      <c r="G939" t="s">
        <v>74</v>
      </c>
      <c r="H939" t="s">
        <v>74</v>
      </c>
      <c r="I939" t="s">
        <v>9145</v>
      </c>
      <c r="J939" t="s">
        <v>104</v>
      </c>
      <c r="K939" t="s">
        <v>74</v>
      </c>
      <c r="L939" t="s">
        <v>74</v>
      </c>
      <c r="M939" t="s">
        <v>77</v>
      </c>
      <c r="N939" t="s">
        <v>78</v>
      </c>
      <c r="O939" t="s">
        <v>74</v>
      </c>
      <c r="P939" t="s">
        <v>74</v>
      </c>
      <c r="Q939" t="s">
        <v>74</v>
      </c>
      <c r="R939" t="s">
        <v>74</v>
      </c>
      <c r="S939" t="s">
        <v>74</v>
      </c>
      <c r="T939" t="s">
        <v>74</v>
      </c>
      <c r="U939" t="s">
        <v>74</v>
      </c>
      <c r="V939" t="s">
        <v>74</v>
      </c>
      <c r="W939" t="s">
        <v>9146</v>
      </c>
      <c r="X939" t="s">
        <v>4590</v>
      </c>
      <c r="Y939" t="s">
        <v>9147</v>
      </c>
      <c r="Z939" t="s">
        <v>74</v>
      </c>
      <c r="AA939" t="s">
        <v>9148</v>
      </c>
      <c r="AB939" t="s">
        <v>74</v>
      </c>
      <c r="AC939" t="s">
        <v>74</v>
      </c>
      <c r="AD939" t="s">
        <v>74</v>
      </c>
      <c r="AE939" t="s">
        <v>74</v>
      </c>
      <c r="AF939" t="s">
        <v>74</v>
      </c>
      <c r="AG939">
        <v>42</v>
      </c>
      <c r="AH939">
        <v>321</v>
      </c>
      <c r="AI939">
        <v>356</v>
      </c>
      <c r="AJ939">
        <v>3</v>
      </c>
      <c r="AK939">
        <v>67</v>
      </c>
      <c r="AL939" t="s">
        <v>110</v>
      </c>
      <c r="AM939" t="s">
        <v>111</v>
      </c>
      <c r="AN939" t="s">
        <v>112</v>
      </c>
      <c r="AO939" t="s">
        <v>113</v>
      </c>
      <c r="AP939" t="s">
        <v>74</v>
      </c>
      <c r="AQ939" t="s">
        <v>74</v>
      </c>
      <c r="AR939" t="s">
        <v>104</v>
      </c>
      <c r="AS939" t="s">
        <v>114</v>
      </c>
      <c r="AT939" t="s">
        <v>9139</v>
      </c>
      <c r="AU939">
        <v>1990</v>
      </c>
      <c r="AV939">
        <v>345</v>
      </c>
      <c r="AW939">
        <v>6271</v>
      </c>
      <c r="AX939" t="s">
        <v>74</v>
      </c>
      <c r="AY939" t="s">
        <v>74</v>
      </c>
      <c r="AZ939" t="s">
        <v>74</v>
      </c>
      <c r="BA939" t="s">
        <v>74</v>
      </c>
      <c r="BB939">
        <v>127</v>
      </c>
      <c r="BC939">
        <v>131</v>
      </c>
      <c r="BD939" t="s">
        <v>74</v>
      </c>
      <c r="BE939" t="s">
        <v>9149</v>
      </c>
      <c r="BF939" t="str">
        <f>HYPERLINK("http://dx.doi.org/10.1038/345127a0","http://dx.doi.org/10.1038/345127a0")</f>
        <v>http://dx.doi.org/10.1038/345127a0</v>
      </c>
      <c r="BG939" t="s">
        <v>74</v>
      </c>
      <c r="BH939" t="s">
        <v>74</v>
      </c>
      <c r="BI939">
        <v>5</v>
      </c>
      <c r="BJ939" t="s">
        <v>117</v>
      </c>
      <c r="BK939" t="s">
        <v>97</v>
      </c>
      <c r="BL939" t="s">
        <v>118</v>
      </c>
      <c r="BM939" t="s">
        <v>9150</v>
      </c>
      <c r="BN939" t="s">
        <v>74</v>
      </c>
      <c r="BO939" t="s">
        <v>74</v>
      </c>
      <c r="BP939" t="s">
        <v>74</v>
      </c>
      <c r="BQ939" t="s">
        <v>74</v>
      </c>
      <c r="BR939" t="s">
        <v>100</v>
      </c>
      <c r="BS939" t="s">
        <v>9151</v>
      </c>
      <c r="BT939" t="str">
        <f>HYPERLINK("https%3A%2F%2Fwww.webofscience.com%2Fwos%2Fwoscc%2Ffull-record%2FWOS:A1990DC83300055","View Full Record in Web of Science")</f>
        <v>View Full Record in Web of Science</v>
      </c>
    </row>
    <row r="940" spans="1:72" x14ac:dyDescent="0.15">
      <c r="A940" t="s">
        <v>72</v>
      </c>
      <c r="B940" t="s">
        <v>9152</v>
      </c>
      <c r="C940" t="s">
        <v>74</v>
      </c>
      <c r="D940" t="s">
        <v>74</v>
      </c>
      <c r="E940" t="s">
        <v>74</v>
      </c>
      <c r="F940" t="s">
        <v>9152</v>
      </c>
      <c r="G940" t="s">
        <v>74</v>
      </c>
      <c r="H940" t="s">
        <v>74</v>
      </c>
      <c r="I940" t="s">
        <v>9153</v>
      </c>
      <c r="J940" t="s">
        <v>104</v>
      </c>
      <c r="K940" t="s">
        <v>74</v>
      </c>
      <c r="L940" t="s">
        <v>74</v>
      </c>
      <c r="M940" t="s">
        <v>77</v>
      </c>
      <c r="N940" t="s">
        <v>78</v>
      </c>
      <c r="O940" t="s">
        <v>74</v>
      </c>
      <c r="P940" t="s">
        <v>74</v>
      </c>
      <c r="Q940" t="s">
        <v>74</v>
      </c>
      <c r="R940" t="s">
        <v>74</v>
      </c>
      <c r="S940" t="s">
        <v>74</v>
      </c>
      <c r="T940" t="s">
        <v>74</v>
      </c>
      <c r="U940" t="s">
        <v>74</v>
      </c>
      <c r="V940" t="s">
        <v>74</v>
      </c>
      <c r="W940" t="s">
        <v>74</v>
      </c>
      <c r="X940" t="s">
        <v>74</v>
      </c>
      <c r="Y940" t="s">
        <v>9154</v>
      </c>
      <c r="Z940" t="s">
        <v>74</v>
      </c>
      <c r="AA940" t="s">
        <v>74</v>
      </c>
      <c r="AB940" t="s">
        <v>74</v>
      </c>
      <c r="AC940" t="s">
        <v>74</v>
      </c>
      <c r="AD940" t="s">
        <v>74</v>
      </c>
      <c r="AE940" t="s">
        <v>74</v>
      </c>
      <c r="AF940" t="s">
        <v>74</v>
      </c>
      <c r="AG940">
        <v>20</v>
      </c>
      <c r="AH940">
        <v>895</v>
      </c>
      <c r="AI940">
        <v>976</v>
      </c>
      <c r="AJ940">
        <v>4</v>
      </c>
      <c r="AK940">
        <v>139</v>
      </c>
      <c r="AL940" t="s">
        <v>110</v>
      </c>
      <c r="AM940" t="s">
        <v>111</v>
      </c>
      <c r="AN940" t="s">
        <v>112</v>
      </c>
      <c r="AO940" t="s">
        <v>113</v>
      </c>
      <c r="AP940" t="s">
        <v>74</v>
      </c>
      <c r="AQ940" t="s">
        <v>74</v>
      </c>
      <c r="AR940" t="s">
        <v>104</v>
      </c>
      <c r="AS940" t="s">
        <v>114</v>
      </c>
      <c r="AT940" t="s">
        <v>9139</v>
      </c>
      <c r="AU940">
        <v>1990</v>
      </c>
      <c r="AV940">
        <v>345</v>
      </c>
      <c r="AW940">
        <v>6271</v>
      </c>
      <c r="AX940" t="s">
        <v>74</v>
      </c>
      <c r="AY940" t="s">
        <v>74</v>
      </c>
      <c r="AZ940" t="s">
        <v>74</v>
      </c>
      <c r="BA940" t="s">
        <v>74</v>
      </c>
      <c r="BB940">
        <v>156</v>
      </c>
      <c r="BC940">
        <v>158</v>
      </c>
      <c r="BD940" t="s">
        <v>74</v>
      </c>
      <c r="BE940" t="s">
        <v>9155</v>
      </c>
      <c r="BF940" t="str">
        <f>HYPERLINK("http://dx.doi.org/10.1038/345156a0","http://dx.doi.org/10.1038/345156a0")</f>
        <v>http://dx.doi.org/10.1038/345156a0</v>
      </c>
      <c r="BG940" t="s">
        <v>74</v>
      </c>
      <c r="BH940" t="s">
        <v>74</v>
      </c>
      <c r="BI940">
        <v>3</v>
      </c>
      <c r="BJ940" t="s">
        <v>117</v>
      </c>
      <c r="BK940" t="s">
        <v>97</v>
      </c>
      <c r="BL940" t="s">
        <v>118</v>
      </c>
      <c r="BM940" t="s">
        <v>9150</v>
      </c>
      <c r="BN940" t="s">
        <v>74</v>
      </c>
      <c r="BO940" t="s">
        <v>74</v>
      </c>
      <c r="BP940" t="s">
        <v>74</v>
      </c>
      <c r="BQ940" t="s">
        <v>74</v>
      </c>
      <c r="BR940" t="s">
        <v>100</v>
      </c>
      <c r="BS940" t="s">
        <v>9156</v>
      </c>
      <c r="BT940" t="str">
        <f>HYPERLINK("https%3A%2F%2Fwww.webofscience.com%2Fwos%2Fwoscc%2Ffull-record%2FWOS:A1990DC83300065","View Full Record in Web of Science")</f>
        <v>View Full Record in Web of Science</v>
      </c>
    </row>
    <row r="941" spans="1:72" x14ac:dyDescent="0.15">
      <c r="A941" t="s">
        <v>72</v>
      </c>
      <c r="B941" t="s">
        <v>9157</v>
      </c>
      <c r="C941" t="s">
        <v>74</v>
      </c>
      <c r="D941" t="s">
        <v>74</v>
      </c>
      <c r="E941" t="s">
        <v>74</v>
      </c>
      <c r="F941" t="s">
        <v>9157</v>
      </c>
      <c r="G941" t="s">
        <v>74</v>
      </c>
      <c r="H941" t="s">
        <v>74</v>
      </c>
      <c r="I941" t="s">
        <v>9158</v>
      </c>
      <c r="J941" t="s">
        <v>208</v>
      </c>
      <c r="K941" t="s">
        <v>74</v>
      </c>
      <c r="L941" t="s">
        <v>74</v>
      </c>
      <c r="M941" t="s">
        <v>77</v>
      </c>
      <c r="N941" t="s">
        <v>78</v>
      </c>
      <c r="O941" t="s">
        <v>74</v>
      </c>
      <c r="P941" t="s">
        <v>74</v>
      </c>
      <c r="Q941" t="s">
        <v>74</v>
      </c>
      <c r="R941" t="s">
        <v>74</v>
      </c>
      <c r="S941" t="s">
        <v>74</v>
      </c>
      <c r="T941" t="s">
        <v>74</v>
      </c>
      <c r="U941" t="s">
        <v>74</v>
      </c>
      <c r="V941" t="s">
        <v>74</v>
      </c>
      <c r="W941" t="s">
        <v>9159</v>
      </c>
      <c r="X941" t="s">
        <v>490</v>
      </c>
      <c r="Y941" t="s">
        <v>9160</v>
      </c>
      <c r="Z941" t="s">
        <v>74</v>
      </c>
      <c r="AA941" t="s">
        <v>74</v>
      </c>
      <c r="AB941" t="s">
        <v>74</v>
      </c>
      <c r="AC941" t="s">
        <v>74</v>
      </c>
      <c r="AD941" t="s">
        <v>74</v>
      </c>
      <c r="AE941" t="s">
        <v>74</v>
      </c>
      <c r="AF941" t="s">
        <v>74</v>
      </c>
      <c r="AG941">
        <v>5</v>
      </c>
      <c r="AH941">
        <v>0</v>
      </c>
      <c r="AI941">
        <v>0</v>
      </c>
      <c r="AJ941">
        <v>0</v>
      </c>
      <c r="AK941">
        <v>0</v>
      </c>
      <c r="AL941" t="s">
        <v>214</v>
      </c>
      <c r="AM941" t="s">
        <v>215</v>
      </c>
      <c r="AN941" t="s">
        <v>216</v>
      </c>
      <c r="AO941" t="s">
        <v>217</v>
      </c>
      <c r="AP941" t="s">
        <v>74</v>
      </c>
      <c r="AQ941" t="s">
        <v>74</v>
      </c>
      <c r="AR941" t="s">
        <v>218</v>
      </c>
      <c r="AS941" t="s">
        <v>219</v>
      </c>
      <c r="AT941" t="s">
        <v>2641</v>
      </c>
      <c r="AU941">
        <v>1990</v>
      </c>
      <c r="AV941">
        <v>8</v>
      </c>
      <c r="AW941">
        <v>5</v>
      </c>
      <c r="AX941" t="s">
        <v>74</v>
      </c>
      <c r="AY941" t="s">
        <v>74</v>
      </c>
      <c r="AZ941" t="s">
        <v>74</v>
      </c>
      <c r="BA941" t="s">
        <v>74</v>
      </c>
      <c r="BB941">
        <v>353</v>
      </c>
      <c r="BC941">
        <v>356</v>
      </c>
      <c r="BD941" t="s">
        <v>74</v>
      </c>
      <c r="BE941" t="s">
        <v>74</v>
      </c>
      <c r="BF941" t="s">
        <v>74</v>
      </c>
      <c r="BG941" t="s">
        <v>74</v>
      </c>
      <c r="BH941" t="s">
        <v>74</v>
      </c>
      <c r="BI941">
        <v>4</v>
      </c>
      <c r="BJ941" t="s">
        <v>221</v>
      </c>
      <c r="BK941" t="s">
        <v>97</v>
      </c>
      <c r="BL941" t="s">
        <v>222</v>
      </c>
      <c r="BM941" t="s">
        <v>9161</v>
      </c>
      <c r="BN941" t="s">
        <v>74</v>
      </c>
      <c r="BO941" t="s">
        <v>74</v>
      </c>
      <c r="BP941" t="s">
        <v>74</v>
      </c>
      <c r="BQ941" t="s">
        <v>74</v>
      </c>
      <c r="BR941" t="s">
        <v>100</v>
      </c>
      <c r="BS941" t="s">
        <v>9162</v>
      </c>
      <c r="BT941" t="str">
        <f>HYPERLINK("https%3A%2F%2Fwww.webofscience.com%2Fwos%2Fwoscc%2Ffull-record%2FWOS:A1990DC73000006","View Full Record in Web of Science")</f>
        <v>View Full Record in Web of Science</v>
      </c>
    </row>
    <row r="942" spans="1:72" x14ac:dyDescent="0.15">
      <c r="A942" t="s">
        <v>72</v>
      </c>
      <c r="B942" t="s">
        <v>9163</v>
      </c>
      <c r="C942" t="s">
        <v>74</v>
      </c>
      <c r="D942" t="s">
        <v>74</v>
      </c>
      <c r="E942" t="s">
        <v>74</v>
      </c>
      <c r="F942" t="s">
        <v>9163</v>
      </c>
      <c r="G942" t="s">
        <v>74</v>
      </c>
      <c r="H942" t="s">
        <v>74</v>
      </c>
      <c r="I942" t="s">
        <v>9164</v>
      </c>
      <c r="J942" t="s">
        <v>9165</v>
      </c>
      <c r="K942" t="s">
        <v>74</v>
      </c>
      <c r="L942" t="s">
        <v>74</v>
      </c>
      <c r="M942" t="s">
        <v>77</v>
      </c>
      <c r="N942" t="s">
        <v>78</v>
      </c>
      <c r="O942" t="s">
        <v>74</v>
      </c>
      <c r="P942" t="s">
        <v>74</v>
      </c>
      <c r="Q942" t="s">
        <v>74</v>
      </c>
      <c r="R942" t="s">
        <v>74</v>
      </c>
      <c r="S942" t="s">
        <v>74</v>
      </c>
      <c r="T942" t="s">
        <v>74</v>
      </c>
      <c r="U942" t="s">
        <v>74</v>
      </c>
      <c r="V942" t="s">
        <v>74</v>
      </c>
      <c r="W942" t="s">
        <v>9166</v>
      </c>
      <c r="X942" t="s">
        <v>9167</v>
      </c>
      <c r="Y942" t="s">
        <v>9168</v>
      </c>
      <c r="Z942" t="s">
        <v>74</v>
      </c>
      <c r="AA942" t="s">
        <v>9169</v>
      </c>
      <c r="AB942" t="s">
        <v>9170</v>
      </c>
      <c r="AC942" t="s">
        <v>74</v>
      </c>
      <c r="AD942" t="s">
        <v>74</v>
      </c>
      <c r="AE942" t="s">
        <v>74</v>
      </c>
      <c r="AF942" t="s">
        <v>74</v>
      </c>
      <c r="AG942">
        <v>8</v>
      </c>
      <c r="AH942">
        <v>8</v>
      </c>
      <c r="AI942">
        <v>8</v>
      </c>
      <c r="AJ942">
        <v>0</v>
      </c>
      <c r="AK942">
        <v>2</v>
      </c>
      <c r="AL942" t="s">
        <v>9171</v>
      </c>
      <c r="AM942" t="s">
        <v>1909</v>
      </c>
      <c r="AN942" t="s">
        <v>9172</v>
      </c>
      <c r="AO942" t="s">
        <v>9173</v>
      </c>
      <c r="AP942" t="s">
        <v>74</v>
      </c>
      <c r="AQ942" t="s">
        <v>74</v>
      </c>
      <c r="AR942" t="s">
        <v>9174</v>
      </c>
      <c r="AS942" t="s">
        <v>9175</v>
      </c>
      <c r="AT942" t="s">
        <v>2641</v>
      </c>
      <c r="AU942">
        <v>1990</v>
      </c>
      <c r="AV942">
        <v>33</v>
      </c>
      <c r="AW942">
        <v>3</v>
      </c>
      <c r="AX942" t="s">
        <v>74</v>
      </c>
      <c r="AY942" t="s">
        <v>74</v>
      </c>
      <c r="AZ942" t="s">
        <v>74</v>
      </c>
      <c r="BA942" t="s">
        <v>74</v>
      </c>
      <c r="BB942">
        <v>251</v>
      </c>
      <c r="BC942">
        <v>255</v>
      </c>
      <c r="BD942" t="s">
        <v>74</v>
      </c>
      <c r="BE942" t="s">
        <v>9176</v>
      </c>
      <c r="BF942" t="str">
        <f>HYPERLINK("http://dx.doi.org/10.1515/botm.1990.33.3.251","http://dx.doi.org/10.1515/botm.1990.33.3.251")</f>
        <v>http://dx.doi.org/10.1515/botm.1990.33.3.251</v>
      </c>
      <c r="BG942" t="s">
        <v>74</v>
      </c>
      <c r="BH942" t="s">
        <v>74</v>
      </c>
      <c r="BI942">
        <v>5</v>
      </c>
      <c r="BJ942" t="s">
        <v>2161</v>
      </c>
      <c r="BK942" t="s">
        <v>97</v>
      </c>
      <c r="BL942" t="s">
        <v>2161</v>
      </c>
      <c r="BM942" t="s">
        <v>9177</v>
      </c>
      <c r="BN942" t="s">
        <v>74</v>
      </c>
      <c r="BO942" t="s">
        <v>74</v>
      </c>
      <c r="BP942" t="s">
        <v>74</v>
      </c>
      <c r="BQ942" t="s">
        <v>74</v>
      </c>
      <c r="BR942" t="s">
        <v>100</v>
      </c>
      <c r="BS942" t="s">
        <v>9178</v>
      </c>
      <c r="BT942" t="str">
        <f>HYPERLINK("https%3A%2F%2Fwww.webofscience.com%2Fwos%2Fwoscc%2Ffull-record%2FWOS:A1990DG90700005","View Full Record in Web of Science")</f>
        <v>View Full Record in Web of Science</v>
      </c>
    </row>
    <row r="943" spans="1:72" x14ac:dyDescent="0.15">
      <c r="A943" t="s">
        <v>72</v>
      </c>
      <c r="B943" t="s">
        <v>8192</v>
      </c>
      <c r="C943" t="s">
        <v>74</v>
      </c>
      <c r="D943" t="s">
        <v>74</v>
      </c>
      <c r="E943" t="s">
        <v>74</v>
      </c>
      <c r="F943" t="s">
        <v>8192</v>
      </c>
      <c r="G943" t="s">
        <v>74</v>
      </c>
      <c r="H943" t="s">
        <v>74</v>
      </c>
      <c r="I943" t="s">
        <v>9179</v>
      </c>
      <c r="J943" t="s">
        <v>9180</v>
      </c>
      <c r="K943" t="s">
        <v>74</v>
      </c>
      <c r="L943" t="s">
        <v>74</v>
      </c>
      <c r="M943" t="s">
        <v>77</v>
      </c>
      <c r="N943" t="s">
        <v>78</v>
      </c>
      <c r="O943" t="s">
        <v>74</v>
      </c>
      <c r="P943" t="s">
        <v>74</v>
      </c>
      <c r="Q943" t="s">
        <v>74</v>
      </c>
      <c r="R943" t="s">
        <v>74</v>
      </c>
      <c r="S943" t="s">
        <v>74</v>
      </c>
      <c r="T943" t="s">
        <v>74</v>
      </c>
      <c r="U943" t="s">
        <v>74</v>
      </c>
      <c r="V943" t="s">
        <v>74</v>
      </c>
      <c r="W943" t="s">
        <v>74</v>
      </c>
      <c r="X943" t="s">
        <v>74</v>
      </c>
      <c r="Y943" t="s">
        <v>9181</v>
      </c>
      <c r="Z943" t="s">
        <v>74</v>
      </c>
      <c r="AA943" t="s">
        <v>74</v>
      </c>
      <c r="AB943" t="s">
        <v>9182</v>
      </c>
      <c r="AC943" t="s">
        <v>74</v>
      </c>
      <c r="AD943" t="s">
        <v>74</v>
      </c>
      <c r="AE943" t="s">
        <v>74</v>
      </c>
      <c r="AF943" t="s">
        <v>74</v>
      </c>
      <c r="AG943">
        <v>0</v>
      </c>
      <c r="AH943">
        <v>89</v>
      </c>
      <c r="AI943">
        <v>101</v>
      </c>
      <c r="AJ943">
        <v>0</v>
      </c>
      <c r="AK943">
        <v>7</v>
      </c>
      <c r="AL943" t="s">
        <v>715</v>
      </c>
      <c r="AM943" t="s">
        <v>716</v>
      </c>
      <c r="AN943" t="s">
        <v>717</v>
      </c>
      <c r="AO943" t="s">
        <v>9183</v>
      </c>
      <c r="AP943" t="s">
        <v>74</v>
      </c>
      <c r="AQ943" t="s">
        <v>74</v>
      </c>
      <c r="AR943" t="s">
        <v>9184</v>
      </c>
      <c r="AS943" t="s">
        <v>9185</v>
      </c>
      <c r="AT943" t="s">
        <v>2641</v>
      </c>
      <c r="AU943">
        <v>1990</v>
      </c>
      <c r="AV943">
        <v>8</v>
      </c>
      <c r="AW943">
        <v>4</v>
      </c>
      <c r="AX943" t="s">
        <v>74</v>
      </c>
      <c r="AY943" t="s">
        <v>74</v>
      </c>
      <c r="AZ943" t="s">
        <v>74</v>
      </c>
      <c r="BA943" t="s">
        <v>74</v>
      </c>
      <c r="BB943">
        <v>323</v>
      </c>
      <c r="BC943">
        <v>334</v>
      </c>
      <c r="BD943" t="s">
        <v>74</v>
      </c>
      <c r="BE943" t="s">
        <v>9186</v>
      </c>
      <c r="BF943" t="str">
        <f>HYPERLINK("http://dx.doi.org/10.1016/0165-7836(90)90002-D","http://dx.doi.org/10.1016/0165-7836(90)90002-D")</f>
        <v>http://dx.doi.org/10.1016/0165-7836(90)90002-D</v>
      </c>
      <c r="BG943" t="s">
        <v>74</v>
      </c>
      <c r="BH943" t="s">
        <v>74</v>
      </c>
      <c r="BI943">
        <v>12</v>
      </c>
      <c r="BJ943" t="s">
        <v>971</v>
      </c>
      <c r="BK943" t="s">
        <v>97</v>
      </c>
      <c r="BL943" t="s">
        <v>971</v>
      </c>
      <c r="BM943" t="s">
        <v>9187</v>
      </c>
      <c r="BN943" t="s">
        <v>74</v>
      </c>
      <c r="BO943" t="s">
        <v>74</v>
      </c>
      <c r="BP943" t="s">
        <v>74</v>
      </c>
      <c r="BQ943" t="s">
        <v>74</v>
      </c>
      <c r="BR943" t="s">
        <v>100</v>
      </c>
      <c r="BS943" t="s">
        <v>9188</v>
      </c>
      <c r="BT943" t="str">
        <f>HYPERLINK("https%3A%2F%2Fwww.webofscience.com%2Fwos%2Fwoscc%2Ffull-record%2FWOS:A1990DG64300002","View Full Record in Web of Science")</f>
        <v>View Full Record in Web of Science</v>
      </c>
    </row>
    <row r="944" spans="1:72" x14ac:dyDescent="0.15">
      <c r="A944" t="s">
        <v>72</v>
      </c>
      <c r="B944" t="s">
        <v>9189</v>
      </c>
      <c r="C944" t="s">
        <v>74</v>
      </c>
      <c r="D944" t="s">
        <v>74</v>
      </c>
      <c r="E944" t="s">
        <v>74</v>
      </c>
      <c r="F944" t="s">
        <v>9189</v>
      </c>
      <c r="G944" t="s">
        <v>74</v>
      </c>
      <c r="H944" t="s">
        <v>74</v>
      </c>
      <c r="I944" t="s">
        <v>9190</v>
      </c>
      <c r="J944" t="s">
        <v>471</v>
      </c>
      <c r="K944" t="s">
        <v>74</v>
      </c>
      <c r="L944" t="s">
        <v>74</v>
      </c>
      <c r="M944" t="s">
        <v>472</v>
      </c>
      <c r="N944" t="s">
        <v>78</v>
      </c>
      <c r="O944" t="s">
        <v>74</v>
      </c>
      <c r="P944" t="s">
        <v>74</v>
      </c>
      <c r="Q944" t="s">
        <v>74</v>
      </c>
      <c r="R944" t="s">
        <v>74</v>
      </c>
      <c r="S944" t="s">
        <v>74</v>
      </c>
      <c r="T944" t="s">
        <v>74</v>
      </c>
      <c r="U944" t="s">
        <v>74</v>
      </c>
      <c r="V944" t="s">
        <v>74</v>
      </c>
      <c r="W944" t="s">
        <v>4589</v>
      </c>
      <c r="X944" t="s">
        <v>4590</v>
      </c>
      <c r="Y944" t="s">
        <v>9191</v>
      </c>
      <c r="Z944" t="s">
        <v>74</v>
      </c>
      <c r="AA944" t="s">
        <v>74</v>
      </c>
      <c r="AB944" t="s">
        <v>74</v>
      </c>
      <c r="AC944" t="s">
        <v>74</v>
      </c>
      <c r="AD944" t="s">
        <v>74</v>
      </c>
      <c r="AE944" t="s">
        <v>74</v>
      </c>
      <c r="AF944" t="s">
        <v>74</v>
      </c>
      <c r="AG944">
        <v>14</v>
      </c>
      <c r="AH944">
        <v>1</v>
      </c>
      <c r="AI944">
        <v>1</v>
      </c>
      <c r="AJ944">
        <v>0</v>
      </c>
      <c r="AK944">
        <v>0</v>
      </c>
      <c r="AL944" t="s">
        <v>475</v>
      </c>
      <c r="AM944" t="s">
        <v>476</v>
      </c>
      <c r="AN944" t="s">
        <v>477</v>
      </c>
      <c r="AO944" t="s">
        <v>478</v>
      </c>
      <c r="AP944" t="s">
        <v>74</v>
      </c>
      <c r="AQ944" t="s">
        <v>74</v>
      </c>
      <c r="AR944" t="s">
        <v>479</v>
      </c>
      <c r="AS944" t="s">
        <v>480</v>
      </c>
      <c r="AT944" t="s">
        <v>2689</v>
      </c>
      <c r="AU944">
        <v>1990</v>
      </c>
      <c r="AV944">
        <v>30</v>
      </c>
      <c r="AW944">
        <v>3</v>
      </c>
      <c r="AX944" t="s">
        <v>74</v>
      </c>
      <c r="AY944" t="s">
        <v>74</v>
      </c>
      <c r="AZ944" t="s">
        <v>74</v>
      </c>
      <c r="BA944" t="s">
        <v>74</v>
      </c>
      <c r="BB944">
        <v>372</v>
      </c>
      <c r="BC944">
        <v>375</v>
      </c>
      <c r="BD944" t="s">
        <v>74</v>
      </c>
      <c r="BE944" t="s">
        <v>74</v>
      </c>
      <c r="BF944" t="s">
        <v>74</v>
      </c>
      <c r="BG944" t="s">
        <v>74</v>
      </c>
      <c r="BH944" t="s">
        <v>74</v>
      </c>
      <c r="BI944">
        <v>4</v>
      </c>
      <c r="BJ944" t="s">
        <v>170</v>
      </c>
      <c r="BK944" t="s">
        <v>97</v>
      </c>
      <c r="BL944" t="s">
        <v>170</v>
      </c>
      <c r="BM944" t="s">
        <v>9192</v>
      </c>
      <c r="BN944" t="s">
        <v>74</v>
      </c>
      <c r="BO944" t="s">
        <v>74</v>
      </c>
      <c r="BP944" t="s">
        <v>74</v>
      </c>
      <c r="BQ944" t="s">
        <v>74</v>
      </c>
      <c r="BR944" t="s">
        <v>100</v>
      </c>
      <c r="BS944" t="s">
        <v>9193</v>
      </c>
      <c r="BT944" t="str">
        <f>HYPERLINK("https%3A%2F%2Fwww.webofscience.com%2Fwos%2Fwoscc%2Ffull-record%2FWOS:A1990DT33600003","View Full Record in Web of Science")</f>
        <v>View Full Record in Web of Science</v>
      </c>
    </row>
    <row r="945" spans="1:72" x14ac:dyDescent="0.15">
      <c r="A945" t="s">
        <v>72</v>
      </c>
      <c r="B945" t="s">
        <v>9189</v>
      </c>
      <c r="C945" t="s">
        <v>74</v>
      </c>
      <c r="D945" t="s">
        <v>74</v>
      </c>
      <c r="E945" t="s">
        <v>74</v>
      </c>
      <c r="F945" t="s">
        <v>9189</v>
      </c>
      <c r="G945" t="s">
        <v>74</v>
      </c>
      <c r="H945" t="s">
        <v>74</v>
      </c>
      <c r="I945" t="s">
        <v>9194</v>
      </c>
      <c r="J945" t="s">
        <v>471</v>
      </c>
      <c r="K945" t="s">
        <v>74</v>
      </c>
      <c r="L945" t="s">
        <v>74</v>
      </c>
      <c r="M945" t="s">
        <v>472</v>
      </c>
      <c r="N945" t="s">
        <v>78</v>
      </c>
      <c r="O945" t="s">
        <v>74</v>
      </c>
      <c r="P945" t="s">
        <v>74</v>
      </c>
      <c r="Q945" t="s">
        <v>74</v>
      </c>
      <c r="R945" t="s">
        <v>74</v>
      </c>
      <c r="S945" t="s">
        <v>74</v>
      </c>
      <c r="T945" t="s">
        <v>74</v>
      </c>
      <c r="U945" t="s">
        <v>74</v>
      </c>
      <c r="V945" t="s">
        <v>74</v>
      </c>
      <c r="W945" t="s">
        <v>4589</v>
      </c>
      <c r="X945" t="s">
        <v>4590</v>
      </c>
      <c r="Y945" t="s">
        <v>9191</v>
      </c>
      <c r="Z945" t="s">
        <v>74</v>
      </c>
      <c r="AA945" t="s">
        <v>74</v>
      </c>
      <c r="AB945" t="s">
        <v>74</v>
      </c>
      <c r="AC945" t="s">
        <v>74</v>
      </c>
      <c r="AD945" t="s">
        <v>74</v>
      </c>
      <c r="AE945" t="s">
        <v>74</v>
      </c>
      <c r="AF945" t="s">
        <v>74</v>
      </c>
      <c r="AG945">
        <v>10</v>
      </c>
      <c r="AH945">
        <v>1</v>
      </c>
      <c r="AI945">
        <v>1</v>
      </c>
      <c r="AJ945">
        <v>0</v>
      </c>
      <c r="AK945">
        <v>0</v>
      </c>
      <c r="AL945" t="s">
        <v>475</v>
      </c>
      <c r="AM945" t="s">
        <v>476</v>
      </c>
      <c r="AN945" t="s">
        <v>477</v>
      </c>
      <c r="AO945" t="s">
        <v>478</v>
      </c>
      <c r="AP945" t="s">
        <v>74</v>
      </c>
      <c r="AQ945" t="s">
        <v>74</v>
      </c>
      <c r="AR945" t="s">
        <v>479</v>
      </c>
      <c r="AS945" t="s">
        <v>480</v>
      </c>
      <c r="AT945" t="s">
        <v>2689</v>
      </c>
      <c r="AU945">
        <v>1990</v>
      </c>
      <c r="AV945">
        <v>30</v>
      </c>
      <c r="AW945">
        <v>3</v>
      </c>
      <c r="AX945" t="s">
        <v>74</v>
      </c>
      <c r="AY945" t="s">
        <v>74</v>
      </c>
      <c r="AZ945" t="s">
        <v>74</v>
      </c>
      <c r="BA945" t="s">
        <v>74</v>
      </c>
      <c r="BB945">
        <v>376</v>
      </c>
      <c r="BC945">
        <v>380</v>
      </c>
      <c r="BD945" t="s">
        <v>74</v>
      </c>
      <c r="BE945" t="s">
        <v>74</v>
      </c>
      <c r="BF945" t="s">
        <v>74</v>
      </c>
      <c r="BG945" t="s">
        <v>74</v>
      </c>
      <c r="BH945" t="s">
        <v>74</v>
      </c>
      <c r="BI945">
        <v>5</v>
      </c>
      <c r="BJ945" t="s">
        <v>170</v>
      </c>
      <c r="BK945" t="s">
        <v>97</v>
      </c>
      <c r="BL945" t="s">
        <v>170</v>
      </c>
      <c r="BM945" t="s">
        <v>9192</v>
      </c>
      <c r="BN945" t="s">
        <v>74</v>
      </c>
      <c r="BO945" t="s">
        <v>74</v>
      </c>
      <c r="BP945" t="s">
        <v>74</v>
      </c>
      <c r="BQ945" t="s">
        <v>74</v>
      </c>
      <c r="BR945" t="s">
        <v>100</v>
      </c>
      <c r="BS945" t="s">
        <v>9195</v>
      </c>
      <c r="BT945" t="str">
        <f>HYPERLINK("https%3A%2F%2Fwww.webofscience.com%2Fwos%2Fwoscc%2Ffull-record%2FWOS:A1990DT33600004","View Full Record in Web of Science")</f>
        <v>View Full Record in Web of Science</v>
      </c>
    </row>
    <row r="946" spans="1:72" x14ac:dyDescent="0.15">
      <c r="A946" t="s">
        <v>72</v>
      </c>
      <c r="B946" t="s">
        <v>9196</v>
      </c>
      <c r="C946" t="s">
        <v>74</v>
      </c>
      <c r="D946" t="s">
        <v>74</v>
      </c>
      <c r="E946" t="s">
        <v>74</v>
      </c>
      <c r="F946" t="s">
        <v>9196</v>
      </c>
      <c r="G946" t="s">
        <v>74</v>
      </c>
      <c r="H946" t="s">
        <v>74</v>
      </c>
      <c r="I946" t="s">
        <v>9197</v>
      </c>
      <c r="J946" t="s">
        <v>471</v>
      </c>
      <c r="K946" t="s">
        <v>74</v>
      </c>
      <c r="L946" t="s">
        <v>74</v>
      </c>
      <c r="M946" t="s">
        <v>472</v>
      </c>
      <c r="N946" t="s">
        <v>334</v>
      </c>
      <c r="O946" t="s">
        <v>74</v>
      </c>
      <c r="P946" t="s">
        <v>74</v>
      </c>
      <c r="Q946" t="s">
        <v>74</v>
      </c>
      <c r="R946" t="s">
        <v>74</v>
      </c>
      <c r="S946" t="s">
        <v>74</v>
      </c>
      <c r="T946" t="s">
        <v>74</v>
      </c>
      <c r="U946" t="s">
        <v>74</v>
      </c>
      <c r="V946" t="s">
        <v>74</v>
      </c>
      <c r="W946" t="s">
        <v>9198</v>
      </c>
      <c r="X946" t="s">
        <v>9199</v>
      </c>
      <c r="Y946" t="s">
        <v>6111</v>
      </c>
      <c r="Z946" t="s">
        <v>74</v>
      </c>
      <c r="AA946" t="s">
        <v>74</v>
      </c>
      <c r="AB946" t="s">
        <v>74</v>
      </c>
      <c r="AC946" t="s">
        <v>74</v>
      </c>
      <c r="AD946" t="s">
        <v>74</v>
      </c>
      <c r="AE946" t="s">
        <v>74</v>
      </c>
      <c r="AF946" t="s">
        <v>74</v>
      </c>
      <c r="AG946">
        <v>7</v>
      </c>
      <c r="AH946">
        <v>2</v>
      </c>
      <c r="AI946">
        <v>2</v>
      </c>
      <c r="AJ946">
        <v>0</v>
      </c>
      <c r="AK946">
        <v>0</v>
      </c>
      <c r="AL946" t="s">
        <v>475</v>
      </c>
      <c r="AM946" t="s">
        <v>476</v>
      </c>
      <c r="AN946" t="s">
        <v>477</v>
      </c>
      <c r="AO946" t="s">
        <v>478</v>
      </c>
      <c r="AP946" t="s">
        <v>74</v>
      </c>
      <c r="AQ946" t="s">
        <v>74</v>
      </c>
      <c r="AR946" t="s">
        <v>479</v>
      </c>
      <c r="AS946" t="s">
        <v>480</v>
      </c>
      <c r="AT946" t="s">
        <v>2689</v>
      </c>
      <c r="AU946">
        <v>1990</v>
      </c>
      <c r="AV946">
        <v>30</v>
      </c>
      <c r="AW946">
        <v>3</v>
      </c>
      <c r="AX946" t="s">
        <v>74</v>
      </c>
      <c r="AY946" t="s">
        <v>74</v>
      </c>
      <c r="AZ946" t="s">
        <v>74</v>
      </c>
      <c r="BA946" t="s">
        <v>74</v>
      </c>
      <c r="BB946">
        <v>512</v>
      </c>
      <c r="BC946">
        <v>515</v>
      </c>
      <c r="BD946" t="s">
        <v>74</v>
      </c>
      <c r="BE946" t="s">
        <v>74</v>
      </c>
      <c r="BF946" t="s">
        <v>74</v>
      </c>
      <c r="BG946" t="s">
        <v>74</v>
      </c>
      <c r="BH946" t="s">
        <v>74</v>
      </c>
      <c r="BI946">
        <v>4</v>
      </c>
      <c r="BJ946" t="s">
        <v>170</v>
      </c>
      <c r="BK946" t="s">
        <v>97</v>
      </c>
      <c r="BL946" t="s">
        <v>170</v>
      </c>
      <c r="BM946" t="s">
        <v>9192</v>
      </c>
      <c r="BN946" t="s">
        <v>74</v>
      </c>
      <c r="BO946" t="s">
        <v>74</v>
      </c>
      <c r="BP946" t="s">
        <v>74</v>
      </c>
      <c r="BQ946" t="s">
        <v>74</v>
      </c>
      <c r="BR946" t="s">
        <v>100</v>
      </c>
      <c r="BS946" t="s">
        <v>9200</v>
      </c>
      <c r="BT946" t="str">
        <f>HYPERLINK("https%3A%2F%2Fwww.webofscience.com%2Fwos%2Fwoscc%2Ffull-record%2FWOS:A1990DT33600034","View Full Record in Web of Science")</f>
        <v>View Full Record in Web of Science</v>
      </c>
    </row>
    <row r="947" spans="1:72" x14ac:dyDescent="0.15">
      <c r="A947" t="s">
        <v>72</v>
      </c>
      <c r="B947" t="s">
        <v>9201</v>
      </c>
      <c r="C947" t="s">
        <v>74</v>
      </c>
      <c r="D947" t="s">
        <v>74</v>
      </c>
      <c r="E947" t="s">
        <v>74</v>
      </c>
      <c r="F947" t="s">
        <v>9201</v>
      </c>
      <c r="G947" t="s">
        <v>74</v>
      </c>
      <c r="H947" t="s">
        <v>74</v>
      </c>
      <c r="I947" t="s">
        <v>9202</v>
      </c>
      <c r="J947" t="s">
        <v>471</v>
      </c>
      <c r="K947" t="s">
        <v>74</v>
      </c>
      <c r="L947" t="s">
        <v>74</v>
      </c>
      <c r="M947" t="s">
        <v>472</v>
      </c>
      <c r="N947" t="s">
        <v>334</v>
      </c>
      <c r="O947" t="s">
        <v>74</v>
      </c>
      <c r="P947" t="s">
        <v>74</v>
      </c>
      <c r="Q947" t="s">
        <v>74</v>
      </c>
      <c r="R947" t="s">
        <v>74</v>
      </c>
      <c r="S947" t="s">
        <v>74</v>
      </c>
      <c r="T947" t="s">
        <v>74</v>
      </c>
      <c r="U947" t="s">
        <v>74</v>
      </c>
      <c r="V947" t="s">
        <v>74</v>
      </c>
      <c r="W947" t="s">
        <v>74</v>
      </c>
      <c r="X947" t="s">
        <v>74</v>
      </c>
      <c r="Y947" t="s">
        <v>9203</v>
      </c>
      <c r="Z947" t="s">
        <v>74</v>
      </c>
      <c r="AA947" t="s">
        <v>74</v>
      </c>
      <c r="AB947" t="s">
        <v>74</v>
      </c>
      <c r="AC947" t="s">
        <v>74</v>
      </c>
      <c r="AD947" t="s">
        <v>74</v>
      </c>
      <c r="AE947" t="s">
        <v>74</v>
      </c>
      <c r="AF947" t="s">
        <v>74</v>
      </c>
      <c r="AG947">
        <v>9</v>
      </c>
      <c r="AH947">
        <v>0</v>
      </c>
      <c r="AI947">
        <v>0</v>
      </c>
      <c r="AJ947">
        <v>0</v>
      </c>
      <c r="AK947">
        <v>0</v>
      </c>
      <c r="AL947" t="s">
        <v>475</v>
      </c>
      <c r="AM947" t="s">
        <v>476</v>
      </c>
      <c r="AN947" t="s">
        <v>477</v>
      </c>
      <c r="AO947" t="s">
        <v>478</v>
      </c>
      <c r="AP947" t="s">
        <v>74</v>
      </c>
      <c r="AQ947" t="s">
        <v>74</v>
      </c>
      <c r="AR947" t="s">
        <v>479</v>
      </c>
      <c r="AS947" t="s">
        <v>480</v>
      </c>
      <c r="AT947" t="s">
        <v>2689</v>
      </c>
      <c r="AU947">
        <v>1990</v>
      </c>
      <c r="AV947">
        <v>30</v>
      </c>
      <c r="AW947">
        <v>3</v>
      </c>
      <c r="AX947" t="s">
        <v>74</v>
      </c>
      <c r="AY947" t="s">
        <v>74</v>
      </c>
      <c r="AZ947" t="s">
        <v>74</v>
      </c>
      <c r="BA947" t="s">
        <v>74</v>
      </c>
      <c r="BB947">
        <v>515</v>
      </c>
      <c r="BC947">
        <v>517</v>
      </c>
      <c r="BD947" t="s">
        <v>74</v>
      </c>
      <c r="BE947" t="s">
        <v>74</v>
      </c>
      <c r="BF947" t="s">
        <v>74</v>
      </c>
      <c r="BG947" t="s">
        <v>74</v>
      </c>
      <c r="BH947" t="s">
        <v>74</v>
      </c>
      <c r="BI947">
        <v>3</v>
      </c>
      <c r="BJ947" t="s">
        <v>170</v>
      </c>
      <c r="BK947" t="s">
        <v>97</v>
      </c>
      <c r="BL947" t="s">
        <v>170</v>
      </c>
      <c r="BM947" t="s">
        <v>9192</v>
      </c>
      <c r="BN947" t="s">
        <v>74</v>
      </c>
      <c r="BO947" t="s">
        <v>74</v>
      </c>
      <c r="BP947" t="s">
        <v>74</v>
      </c>
      <c r="BQ947" t="s">
        <v>74</v>
      </c>
      <c r="BR947" t="s">
        <v>100</v>
      </c>
      <c r="BS947" t="s">
        <v>9204</v>
      </c>
      <c r="BT947" t="str">
        <f>HYPERLINK("https%3A%2F%2Fwww.webofscience.com%2Fwos%2Fwoscc%2Ffull-record%2FWOS:A1990DT33600035","View Full Record in Web of Science")</f>
        <v>View Full Record in Web of Science</v>
      </c>
    </row>
    <row r="948" spans="1:72" x14ac:dyDescent="0.15">
      <c r="A948" t="s">
        <v>72</v>
      </c>
      <c r="B948" t="s">
        <v>9205</v>
      </c>
      <c r="C948" t="s">
        <v>74</v>
      </c>
      <c r="D948" t="s">
        <v>74</v>
      </c>
      <c r="E948" t="s">
        <v>74</v>
      </c>
      <c r="F948" t="s">
        <v>9205</v>
      </c>
      <c r="G948" t="s">
        <v>74</v>
      </c>
      <c r="H948" t="s">
        <v>74</v>
      </c>
      <c r="I948" t="s">
        <v>9206</v>
      </c>
      <c r="J948" t="s">
        <v>486</v>
      </c>
      <c r="K948" t="s">
        <v>74</v>
      </c>
      <c r="L948" t="s">
        <v>74</v>
      </c>
      <c r="M948" t="s">
        <v>77</v>
      </c>
      <c r="N948" t="s">
        <v>78</v>
      </c>
      <c r="O948" t="s">
        <v>74</v>
      </c>
      <c r="P948" t="s">
        <v>74</v>
      </c>
      <c r="Q948" t="s">
        <v>74</v>
      </c>
      <c r="R948" t="s">
        <v>74</v>
      </c>
      <c r="S948" t="s">
        <v>74</v>
      </c>
      <c r="T948" t="s">
        <v>74</v>
      </c>
      <c r="U948" t="s">
        <v>74</v>
      </c>
      <c r="V948" t="s">
        <v>74</v>
      </c>
      <c r="W948" t="s">
        <v>74</v>
      </c>
      <c r="X948" t="s">
        <v>74</v>
      </c>
      <c r="Y948" t="s">
        <v>9207</v>
      </c>
      <c r="Z948" t="s">
        <v>74</v>
      </c>
      <c r="AA948" t="s">
        <v>74</v>
      </c>
      <c r="AB948" t="s">
        <v>74</v>
      </c>
      <c r="AC948" t="s">
        <v>74</v>
      </c>
      <c r="AD948" t="s">
        <v>74</v>
      </c>
      <c r="AE948" t="s">
        <v>74</v>
      </c>
      <c r="AF948" t="s">
        <v>74</v>
      </c>
      <c r="AG948">
        <v>22</v>
      </c>
      <c r="AH948">
        <v>16</v>
      </c>
      <c r="AI948">
        <v>16</v>
      </c>
      <c r="AJ948">
        <v>0</v>
      </c>
      <c r="AK948">
        <v>1</v>
      </c>
      <c r="AL948" t="s">
        <v>86</v>
      </c>
      <c r="AM948" t="s">
        <v>87</v>
      </c>
      <c r="AN948" t="s">
        <v>493</v>
      </c>
      <c r="AO948" t="s">
        <v>494</v>
      </c>
      <c r="AP948" t="s">
        <v>74</v>
      </c>
      <c r="AQ948" t="s">
        <v>74</v>
      </c>
      <c r="AR948" t="s">
        <v>495</v>
      </c>
      <c r="AS948" t="s">
        <v>496</v>
      </c>
      <c r="AT948" t="s">
        <v>2641</v>
      </c>
      <c r="AU948">
        <v>1990</v>
      </c>
      <c r="AV948">
        <v>17</v>
      </c>
      <c r="AW948">
        <v>6</v>
      </c>
      <c r="AX948" t="s">
        <v>74</v>
      </c>
      <c r="AY948" t="s">
        <v>74</v>
      </c>
      <c r="AZ948" t="s">
        <v>74</v>
      </c>
      <c r="BA948" t="s">
        <v>74</v>
      </c>
      <c r="BB948">
        <v>721</v>
      </c>
      <c r="BC948">
        <v>724</v>
      </c>
      <c r="BD948" t="s">
        <v>74</v>
      </c>
      <c r="BE948" t="s">
        <v>9208</v>
      </c>
      <c r="BF948" t="str">
        <f>HYPERLINK("http://dx.doi.org/10.1029/GL017i006p00721","http://dx.doi.org/10.1029/GL017i006p00721")</f>
        <v>http://dx.doi.org/10.1029/GL017i006p00721</v>
      </c>
      <c r="BG948" t="s">
        <v>74</v>
      </c>
      <c r="BH948" t="s">
        <v>74</v>
      </c>
      <c r="BI948">
        <v>4</v>
      </c>
      <c r="BJ948" t="s">
        <v>380</v>
      </c>
      <c r="BK948" t="s">
        <v>97</v>
      </c>
      <c r="BL948" t="s">
        <v>381</v>
      </c>
      <c r="BM948" t="s">
        <v>9209</v>
      </c>
      <c r="BN948" t="s">
        <v>74</v>
      </c>
      <c r="BO948" t="s">
        <v>74</v>
      </c>
      <c r="BP948" t="s">
        <v>74</v>
      </c>
      <c r="BQ948" t="s">
        <v>74</v>
      </c>
      <c r="BR948" t="s">
        <v>100</v>
      </c>
      <c r="BS948" t="s">
        <v>9210</v>
      </c>
      <c r="BT948" t="str">
        <f>HYPERLINK("https%3A%2F%2Fwww.webofscience.com%2Fwos%2Fwoscc%2Ffull-record%2FWOS:A1990DE14800016","View Full Record in Web of Science")</f>
        <v>View Full Record in Web of Science</v>
      </c>
    </row>
    <row r="949" spans="1:72" x14ac:dyDescent="0.15">
      <c r="A949" t="s">
        <v>72</v>
      </c>
      <c r="B949" t="s">
        <v>9211</v>
      </c>
      <c r="C949" t="s">
        <v>74</v>
      </c>
      <c r="D949" t="s">
        <v>74</v>
      </c>
      <c r="E949" t="s">
        <v>74</v>
      </c>
      <c r="F949" t="s">
        <v>9211</v>
      </c>
      <c r="G949" t="s">
        <v>74</v>
      </c>
      <c r="H949" t="s">
        <v>74</v>
      </c>
      <c r="I949" t="s">
        <v>9212</v>
      </c>
      <c r="J949" t="s">
        <v>532</v>
      </c>
      <c r="K949" t="s">
        <v>74</v>
      </c>
      <c r="L949" t="s">
        <v>74</v>
      </c>
      <c r="M949" t="s">
        <v>77</v>
      </c>
      <c r="N949" t="s">
        <v>401</v>
      </c>
      <c r="O949" t="s">
        <v>9213</v>
      </c>
      <c r="P949" t="s">
        <v>9214</v>
      </c>
      <c r="Q949" t="s">
        <v>9215</v>
      </c>
      <c r="R949" t="s">
        <v>74</v>
      </c>
      <c r="S949" t="s">
        <v>74</v>
      </c>
      <c r="T949" t="s">
        <v>74</v>
      </c>
      <c r="U949" t="s">
        <v>74</v>
      </c>
      <c r="V949" t="s">
        <v>74</v>
      </c>
      <c r="W949" t="s">
        <v>9216</v>
      </c>
      <c r="X949" t="s">
        <v>1763</v>
      </c>
      <c r="Y949" t="s">
        <v>9217</v>
      </c>
      <c r="Z949" t="s">
        <v>74</v>
      </c>
      <c r="AA949" t="s">
        <v>74</v>
      </c>
      <c r="AB949" t="s">
        <v>74</v>
      </c>
      <c r="AC949" t="s">
        <v>74</v>
      </c>
      <c r="AD949" t="s">
        <v>74</v>
      </c>
      <c r="AE949" t="s">
        <v>74</v>
      </c>
      <c r="AF949" t="s">
        <v>74</v>
      </c>
      <c r="AG949">
        <v>31</v>
      </c>
      <c r="AH949">
        <v>10</v>
      </c>
      <c r="AI949">
        <v>10</v>
      </c>
      <c r="AJ949">
        <v>0</v>
      </c>
      <c r="AK949">
        <v>0</v>
      </c>
      <c r="AL949" t="s">
        <v>461</v>
      </c>
      <c r="AM949" t="s">
        <v>249</v>
      </c>
      <c r="AN949" t="s">
        <v>462</v>
      </c>
      <c r="AO949" t="s">
        <v>539</v>
      </c>
      <c r="AP949" t="s">
        <v>74</v>
      </c>
      <c r="AQ949" t="s">
        <v>74</v>
      </c>
      <c r="AR949" t="s">
        <v>540</v>
      </c>
      <c r="AS949" t="s">
        <v>541</v>
      </c>
      <c r="AT949" t="s">
        <v>2641</v>
      </c>
      <c r="AU949">
        <v>1990</v>
      </c>
      <c r="AV949">
        <v>52</v>
      </c>
      <c r="AW949">
        <v>5</v>
      </c>
      <c r="AX949" t="s">
        <v>74</v>
      </c>
      <c r="AY949" t="s">
        <v>74</v>
      </c>
      <c r="AZ949" t="s">
        <v>74</v>
      </c>
      <c r="BA949" t="s">
        <v>74</v>
      </c>
      <c r="BB949">
        <v>341</v>
      </c>
      <c r="BC949">
        <v>355</v>
      </c>
      <c r="BD949" t="s">
        <v>74</v>
      </c>
      <c r="BE949" t="s">
        <v>9218</v>
      </c>
      <c r="BF949" t="str">
        <f>HYPERLINK("http://dx.doi.org/10.1016/0021-9169(90)90103-T","http://dx.doi.org/10.1016/0021-9169(90)90103-T")</f>
        <v>http://dx.doi.org/10.1016/0021-9169(90)90103-T</v>
      </c>
      <c r="BG949" t="s">
        <v>74</v>
      </c>
      <c r="BH949" t="s">
        <v>74</v>
      </c>
      <c r="BI949">
        <v>15</v>
      </c>
      <c r="BJ949" t="s">
        <v>96</v>
      </c>
      <c r="BK949" t="s">
        <v>417</v>
      </c>
      <c r="BL949" t="s">
        <v>96</v>
      </c>
      <c r="BM949" t="s">
        <v>9219</v>
      </c>
      <c r="BN949" t="s">
        <v>74</v>
      </c>
      <c r="BO949" t="s">
        <v>74</v>
      </c>
      <c r="BP949" t="s">
        <v>74</v>
      </c>
      <c r="BQ949" t="s">
        <v>74</v>
      </c>
      <c r="BR949" t="s">
        <v>100</v>
      </c>
      <c r="BS949" t="s">
        <v>9220</v>
      </c>
      <c r="BT949" t="str">
        <f>HYPERLINK("https%3A%2F%2Fwww.webofscience.com%2Fwos%2Fwoscc%2Ffull-record%2FWOS:A1990DZ29400003","View Full Record in Web of Science")</f>
        <v>View Full Record in Web of Science</v>
      </c>
    </row>
    <row r="950" spans="1:72" x14ac:dyDescent="0.15">
      <c r="A950" t="s">
        <v>72</v>
      </c>
      <c r="B950" t="s">
        <v>9221</v>
      </c>
      <c r="C950" t="s">
        <v>74</v>
      </c>
      <c r="D950" t="s">
        <v>74</v>
      </c>
      <c r="E950" t="s">
        <v>74</v>
      </c>
      <c r="F950" t="s">
        <v>9221</v>
      </c>
      <c r="G950" t="s">
        <v>74</v>
      </c>
      <c r="H950" t="s">
        <v>74</v>
      </c>
      <c r="I950" t="s">
        <v>9222</v>
      </c>
      <c r="J950" t="s">
        <v>532</v>
      </c>
      <c r="K950" t="s">
        <v>74</v>
      </c>
      <c r="L950" t="s">
        <v>74</v>
      </c>
      <c r="M950" t="s">
        <v>77</v>
      </c>
      <c r="N950" t="s">
        <v>401</v>
      </c>
      <c r="O950" t="s">
        <v>9213</v>
      </c>
      <c r="P950" t="s">
        <v>9214</v>
      </c>
      <c r="Q950" t="s">
        <v>9215</v>
      </c>
      <c r="R950" t="s">
        <v>74</v>
      </c>
      <c r="S950" t="s">
        <v>74</v>
      </c>
      <c r="T950" t="s">
        <v>74</v>
      </c>
      <c r="U950" t="s">
        <v>74</v>
      </c>
      <c r="V950" t="s">
        <v>74</v>
      </c>
      <c r="W950" t="s">
        <v>9223</v>
      </c>
      <c r="X950" t="s">
        <v>9224</v>
      </c>
      <c r="Y950" t="s">
        <v>74</v>
      </c>
      <c r="Z950" t="s">
        <v>74</v>
      </c>
      <c r="AA950" t="s">
        <v>74</v>
      </c>
      <c r="AB950" t="s">
        <v>74</v>
      </c>
      <c r="AC950" t="s">
        <v>74</v>
      </c>
      <c r="AD950" t="s">
        <v>74</v>
      </c>
      <c r="AE950" t="s">
        <v>74</v>
      </c>
      <c r="AF950" t="s">
        <v>74</v>
      </c>
      <c r="AG950">
        <v>31</v>
      </c>
      <c r="AH950">
        <v>4</v>
      </c>
      <c r="AI950">
        <v>4</v>
      </c>
      <c r="AJ950">
        <v>0</v>
      </c>
      <c r="AK950">
        <v>0</v>
      </c>
      <c r="AL950" t="s">
        <v>461</v>
      </c>
      <c r="AM950" t="s">
        <v>249</v>
      </c>
      <c r="AN950" t="s">
        <v>462</v>
      </c>
      <c r="AO950" t="s">
        <v>539</v>
      </c>
      <c r="AP950" t="s">
        <v>74</v>
      </c>
      <c r="AQ950" t="s">
        <v>74</v>
      </c>
      <c r="AR950" t="s">
        <v>540</v>
      </c>
      <c r="AS950" t="s">
        <v>541</v>
      </c>
      <c r="AT950" t="s">
        <v>2641</v>
      </c>
      <c r="AU950">
        <v>1990</v>
      </c>
      <c r="AV950">
        <v>52</v>
      </c>
      <c r="AW950">
        <v>5</v>
      </c>
      <c r="AX950" t="s">
        <v>74</v>
      </c>
      <c r="AY950" t="s">
        <v>74</v>
      </c>
      <c r="AZ950" t="s">
        <v>74</v>
      </c>
      <c r="BA950" t="s">
        <v>74</v>
      </c>
      <c r="BB950">
        <v>365</v>
      </c>
      <c r="BC950">
        <v>375</v>
      </c>
      <c r="BD950" t="s">
        <v>74</v>
      </c>
      <c r="BE950" t="s">
        <v>9225</v>
      </c>
      <c r="BF950" t="str">
        <f>HYPERLINK("http://dx.doi.org/10.1016/0021-9169(90)90105-V","http://dx.doi.org/10.1016/0021-9169(90)90105-V")</f>
        <v>http://dx.doi.org/10.1016/0021-9169(90)90105-V</v>
      </c>
      <c r="BG950" t="s">
        <v>74</v>
      </c>
      <c r="BH950" t="s">
        <v>74</v>
      </c>
      <c r="BI950">
        <v>11</v>
      </c>
      <c r="BJ950" t="s">
        <v>96</v>
      </c>
      <c r="BK950" t="s">
        <v>417</v>
      </c>
      <c r="BL950" t="s">
        <v>96</v>
      </c>
      <c r="BM950" t="s">
        <v>9219</v>
      </c>
      <c r="BN950" t="s">
        <v>74</v>
      </c>
      <c r="BO950" t="s">
        <v>74</v>
      </c>
      <c r="BP950" t="s">
        <v>74</v>
      </c>
      <c r="BQ950" t="s">
        <v>74</v>
      </c>
      <c r="BR950" t="s">
        <v>100</v>
      </c>
      <c r="BS950" t="s">
        <v>9226</v>
      </c>
      <c r="BT950" t="str">
        <f>HYPERLINK("https%3A%2F%2Fwww.webofscience.com%2Fwos%2Fwoscc%2Ffull-record%2FWOS:A1990DZ29400005","View Full Record in Web of Science")</f>
        <v>View Full Record in Web of Science</v>
      </c>
    </row>
    <row r="951" spans="1:72" x14ac:dyDescent="0.15">
      <c r="A951" t="s">
        <v>72</v>
      </c>
      <c r="B951" t="s">
        <v>9227</v>
      </c>
      <c r="C951" t="s">
        <v>74</v>
      </c>
      <c r="D951" t="s">
        <v>74</v>
      </c>
      <c r="E951" t="s">
        <v>74</v>
      </c>
      <c r="F951" t="s">
        <v>9227</v>
      </c>
      <c r="G951" t="s">
        <v>74</v>
      </c>
      <c r="H951" t="s">
        <v>74</v>
      </c>
      <c r="I951" t="s">
        <v>9228</v>
      </c>
      <c r="J951" t="s">
        <v>1673</v>
      </c>
      <c r="K951" t="s">
        <v>74</v>
      </c>
      <c r="L951" t="s">
        <v>74</v>
      </c>
      <c r="M951" t="s">
        <v>77</v>
      </c>
      <c r="N951" t="s">
        <v>78</v>
      </c>
      <c r="O951" t="s">
        <v>74</v>
      </c>
      <c r="P951" t="s">
        <v>74</v>
      </c>
      <c r="Q951" t="s">
        <v>74</v>
      </c>
      <c r="R951" t="s">
        <v>74</v>
      </c>
      <c r="S951" t="s">
        <v>74</v>
      </c>
      <c r="T951" t="s">
        <v>74</v>
      </c>
      <c r="U951" t="s">
        <v>74</v>
      </c>
      <c r="V951" t="s">
        <v>74</v>
      </c>
      <c r="W951" t="s">
        <v>9229</v>
      </c>
      <c r="X951" t="s">
        <v>9230</v>
      </c>
      <c r="Y951" t="s">
        <v>9231</v>
      </c>
      <c r="Z951" t="s">
        <v>74</v>
      </c>
      <c r="AA951" t="s">
        <v>74</v>
      </c>
      <c r="AB951" t="s">
        <v>9232</v>
      </c>
      <c r="AC951" t="s">
        <v>74</v>
      </c>
      <c r="AD951" t="s">
        <v>74</v>
      </c>
      <c r="AE951" t="s">
        <v>74</v>
      </c>
      <c r="AF951" t="s">
        <v>74</v>
      </c>
      <c r="AG951">
        <v>38</v>
      </c>
      <c r="AH951">
        <v>55</v>
      </c>
      <c r="AI951">
        <v>60</v>
      </c>
      <c r="AJ951">
        <v>0</v>
      </c>
      <c r="AK951">
        <v>0</v>
      </c>
      <c r="AL951" t="s">
        <v>1678</v>
      </c>
      <c r="AM951" t="s">
        <v>1679</v>
      </c>
      <c r="AN951" t="s">
        <v>6175</v>
      </c>
      <c r="AO951" t="s">
        <v>1681</v>
      </c>
      <c r="AP951" t="s">
        <v>74</v>
      </c>
      <c r="AQ951" t="s">
        <v>74</v>
      </c>
      <c r="AR951" t="s">
        <v>1683</v>
      </c>
      <c r="AS951" t="s">
        <v>1684</v>
      </c>
      <c r="AT951" t="s">
        <v>2641</v>
      </c>
      <c r="AU951">
        <v>1990</v>
      </c>
      <c r="AV951">
        <v>150</v>
      </c>
      <c r="AW951" t="s">
        <v>74</v>
      </c>
      <c r="AX951" t="s">
        <v>74</v>
      </c>
      <c r="AY951" t="s">
        <v>74</v>
      </c>
      <c r="AZ951" t="s">
        <v>74</v>
      </c>
      <c r="BA951" t="s">
        <v>74</v>
      </c>
      <c r="BB951">
        <v>205</v>
      </c>
      <c r="BC951">
        <v>220</v>
      </c>
      <c r="BD951" t="s">
        <v>74</v>
      </c>
      <c r="BE951" t="s">
        <v>74</v>
      </c>
      <c r="BF951" t="s">
        <v>74</v>
      </c>
      <c r="BG951" t="s">
        <v>74</v>
      </c>
      <c r="BH951" t="s">
        <v>74</v>
      </c>
      <c r="BI951">
        <v>16</v>
      </c>
      <c r="BJ951" t="s">
        <v>1685</v>
      </c>
      <c r="BK951" t="s">
        <v>97</v>
      </c>
      <c r="BL951" t="s">
        <v>1686</v>
      </c>
      <c r="BM951" t="s">
        <v>9233</v>
      </c>
      <c r="BN951" t="s">
        <v>74</v>
      </c>
      <c r="BO951" t="s">
        <v>74</v>
      </c>
      <c r="BP951" t="s">
        <v>74</v>
      </c>
      <c r="BQ951" t="s">
        <v>74</v>
      </c>
      <c r="BR951" t="s">
        <v>100</v>
      </c>
      <c r="BS951" t="s">
        <v>9234</v>
      </c>
      <c r="BT951" t="str">
        <f>HYPERLINK("https%3A%2F%2Fwww.webofscience.com%2Fwos%2Fwoscc%2Ffull-record%2FWOS:A1990DE61900013","View Full Record in Web of Science")</f>
        <v>View Full Record in Web of Science</v>
      </c>
    </row>
    <row r="952" spans="1:72" x14ac:dyDescent="0.15">
      <c r="A952" t="s">
        <v>72</v>
      </c>
      <c r="B952" t="s">
        <v>9235</v>
      </c>
      <c r="C952" t="s">
        <v>74</v>
      </c>
      <c r="D952" t="s">
        <v>74</v>
      </c>
      <c r="E952" t="s">
        <v>74</v>
      </c>
      <c r="F952" t="s">
        <v>9235</v>
      </c>
      <c r="G952" t="s">
        <v>74</v>
      </c>
      <c r="H952" t="s">
        <v>74</v>
      </c>
      <c r="I952" t="s">
        <v>9236</v>
      </c>
      <c r="J952" t="s">
        <v>3397</v>
      </c>
      <c r="K952" t="s">
        <v>74</v>
      </c>
      <c r="L952" t="s">
        <v>74</v>
      </c>
      <c r="M952" t="s">
        <v>77</v>
      </c>
      <c r="N952" t="s">
        <v>78</v>
      </c>
      <c r="O952" t="s">
        <v>74</v>
      </c>
      <c r="P952" t="s">
        <v>74</v>
      </c>
      <c r="Q952" t="s">
        <v>74</v>
      </c>
      <c r="R952" t="s">
        <v>74</v>
      </c>
      <c r="S952" t="s">
        <v>74</v>
      </c>
      <c r="T952" t="s">
        <v>74</v>
      </c>
      <c r="U952" t="s">
        <v>74</v>
      </c>
      <c r="V952" t="s">
        <v>74</v>
      </c>
      <c r="W952" t="s">
        <v>9237</v>
      </c>
      <c r="X952" t="s">
        <v>9238</v>
      </c>
      <c r="Y952" t="s">
        <v>9239</v>
      </c>
      <c r="Z952" t="s">
        <v>74</v>
      </c>
      <c r="AA952" t="s">
        <v>74</v>
      </c>
      <c r="AB952" t="s">
        <v>74</v>
      </c>
      <c r="AC952" t="s">
        <v>74</v>
      </c>
      <c r="AD952" t="s">
        <v>74</v>
      </c>
      <c r="AE952" t="s">
        <v>74</v>
      </c>
      <c r="AF952" t="s">
        <v>74</v>
      </c>
      <c r="AG952">
        <v>30</v>
      </c>
      <c r="AH952">
        <v>23</v>
      </c>
      <c r="AI952">
        <v>23</v>
      </c>
      <c r="AJ952">
        <v>0</v>
      </c>
      <c r="AK952">
        <v>0</v>
      </c>
      <c r="AL952" t="s">
        <v>86</v>
      </c>
      <c r="AM952" t="s">
        <v>87</v>
      </c>
      <c r="AN952" t="s">
        <v>88</v>
      </c>
      <c r="AO952" t="s">
        <v>3404</v>
      </c>
      <c r="AP952" t="s">
        <v>3405</v>
      </c>
      <c r="AQ952" t="s">
        <v>74</v>
      </c>
      <c r="AR952" t="s">
        <v>3406</v>
      </c>
      <c r="AS952" t="s">
        <v>3407</v>
      </c>
      <c r="AT952" t="s">
        <v>9240</v>
      </c>
      <c r="AU952">
        <v>1990</v>
      </c>
      <c r="AV952">
        <v>95</v>
      </c>
      <c r="AW952" t="s">
        <v>9241</v>
      </c>
      <c r="AX952" t="s">
        <v>74</v>
      </c>
      <c r="AY952" t="s">
        <v>74</v>
      </c>
      <c r="AZ952" t="s">
        <v>74</v>
      </c>
      <c r="BA952" t="s">
        <v>74</v>
      </c>
      <c r="BB952">
        <v>5781</v>
      </c>
      <c r="BC952">
        <v>5790</v>
      </c>
      <c r="BD952" t="s">
        <v>74</v>
      </c>
      <c r="BE952" t="s">
        <v>9242</v>
      </c>
      <c r="BF952" t="str">
        <f>HYPERLINK("http://dx.doi.org/10.1029/JA095iA05p05781","http://dx.doi.org/10.1029/JA095iA05p05781")</f>
        <v>http://dx.doi.org/10.1029/JA095iA05p05781</v>
      </c>
      <c r="BG952" t="s">
        <v>74</v>
      </c>
      <c r="BH952" t="s">
        <v>74</v>
      </c>
      <c r="BI952">
        <v>10</v>
      </c>
      <c r="BJ952" t="s">
        <v>818</v>
      </c>
      <c r="BK952" t="s">
        <v>97</v>
      </c>
      <c r="BL952" t="s">
        <v>818</v>
      </c>
      <c r="BM952" t="s">
        <v>9243</v>
      </c>
      <c r="BN952" t="s">
        <v>74</v>
      </c>
      <c r="BO952" t="s">
        <v>74</v>
      </c>
      <c r="BP952" t="s">
        <v>74</v>
      </c>
      <c r="BQ952" t="s">
        <v>74</v>
      </c>
      <c r="BR952" t="s">
        <v>100</v>
      </c>
      <c r="BS952" t="s">
        <v>9244</v>
      </c>
      <c r="BT952" t="str">
        <f>HYPERLINK("https%3A%2F%2Fwww.webofscience.com%2Fwos%2Fwoscc%2Ffull-record%2FWOS:A1990DC99000004","View Full Record in Web of Science")</f>
        <v>View Full Record in Web of Science</v>
      </c>
    </row>
    <row r="953" spans="1:72" x14ac:dyDescent="0.15">
      <c r="A953" t="s">
        <v>72</v>
      </c>
      <c r="B953" t="s">
        <v>8471</v>
      </c>
      <c r="C953" t="s">
        <v>74</v>
      </c>
      <c r="D953" t="s">
        <v>74</v>
      </c>
      <c r="E953" t="s">
        <v>74</v>
      </c>
      <c r="F953" t="s">
        <v>8471</v>
      </c>
      <c r="G953" t="s">
        <v>74</v>
      </c>
      <c r="H953" t="s">
        <v>74</v>
      </c>
      <c r="I953" t="s">
        <v>9245</v>
      </c>
      <c r="J953" t="s">
        <v>2773</v>
      </c>
      <c r="K953" t="s">
        <v>74</v>
      </c>
      <c r="L953" t="s">
        <v>74</v>
      </c>
      <c r="M953" t="s">
        <v>77</v>
      </c>
      <c r="N953" t="s">
        <v>78</v>
      </c>
      <c r="O953" t="s">
        <v>74</v>
      </c>
      <c r="P953" t="s">
        <v>74</v>
      </c>
      <c r="Q953" t="s">
        <v>74</v>
      </c>
      <c r="R953" t="s">
        <v>74</v>
      </c>
      <c r="S953" t="s">
        <v>74</v>
      </c>
      <c r="T953" t="s">
        <v>74</v>
      </c>
      <c r="U953" t="s">
        <v>74</v>
      </c>
      <c r="V953" t="s">
        <v>74</v>
      </c>
      <c r="W953" t="s">
        <v>74</v>
      </c>
      <c r="X953" t="s">
        <v>74</v>
      </c>
      <c r="Y953" t="s">
        <v>8473</v>
      </c>
      <c r="Z953" t="s">
        <v>74</v>
      </c>
      <c r="AA953" t="s">
        <v>74</v>
      </c>
      <c r="AB953" t="s">
        <v>287</v>
      </c>
      <c r="AC953" t="s">
        <v>74</v>
      </c>
      <c r="AD953" t="s">
        <v>74</v>
      </c>
      <c r="AE953" t="s">
        <v>74</v>
      </c>
      <c r="AF953" t="s">
        <v>74</v>
      </c>
      <c r="AG953">
        <v>11</v>
      </c>
      <c r="AH953">
        <v>27</v>
      </c>
      <c r="AI953">
        <v>29</v>
      </c>
      <c r="AJ953">
        <v>0</v>
      </c>
      <c r="AK953">
        <v>1</v>
      </c>
      <c r="AL953" t="s">
        <v>671</v>
      </c>
      <c r="AM953" t="s">
        <v>249</v>
      </c>
      <c r="AN953" t="s">
        <v>672</v>
      </c>
      <c r="AO953" t="s">
        <v>2777</v>
      </c>
      <c r="AP953" t="s">
        <v>74</v>
      </c>
      <c r="AQ953" t="s">
        <v>74</v>
      </c>
      <c r="AR953" t="s">
        <v>2778</v>
      </c>
      <c r="AS953" t="s">
        <v>2779</v>
      </c>
      <c r="AT953" t="s">
        <v>2641</v>
      </c>
      <c r="AU953">
        <v>1990</v>
      </c>
      <c r="AV953">
        <v>12</v>
      </c>
      <c r="AW953">
        <v>3</v>
      </c>
      <c r="AX953" t="s">
        <v>74</v>
      </c>
      <c r="AY953" t="s">
        <v>74</v>
      </c>
      <c r="AZ953" t="s">
        <v>74</v>
      </c>
      <c r="BA953" t="s">
        <v>74</v>
      </c>
      <c r="BB953">
        <v>513</v>
      </c>
      <c r="BC953">
        <v>518</v>
      </c>
      <c r="BD953" t="s">
        <v>74</v>
      </c>
      <c r="BE953" t="s">
        <v>9246</v>
      </c>
      <c r="BF953" t="str">
        <f>HYPERLINK("http://dx.doi.org/10.1093/plankt/12.3.513","http://dx.doi.org/10.1093/plankt/12.3.513")</f>
        <v>http://dx.doi.org/10.1093/plankt/12.3.513</v>
      </c>
      <c r="BG953" t="s">
        <v>74</v>
      </c>
      <c r="BH953" t="s">
        <v>74</v>
      </c>
      <c r="BI953">
        <v>6</v>
      </c>
      <c r="BJ953" t="s">
        <v>416</v>
      </c>
      <c r="BK953" t="s">
        <v>97</v>
      </c>
      <c r="BL953" t="s">
        <v>416</v>
      </c>
      <c r="BM953" t="s">
        <v>9247</v>
      </c>
      <c r="BN953" t="s">
        <v>74</v>
      </c>
      <c r="BO953" t="s">
        <v>74</v>
      </c>
      <c r="BP953" t="s">
        <v>74</v>
      </c>
      <c r="BQ953" t="s">
        <v>74</v>
      </c>
      <c r="BR953" t="s">
        <v>100</v>
      </c>
      <c r="BS953" t="s">
        <v>9248</v>
      </c>
      <c r="BT953" t="str">
        <f>HYPERLINK("https%3A%2F%2Fwww.webofscience.com%2Fwos%2Fwoscc%2Ffull-record%2FWOS:A1990DB70400006","View Full Record in Web of Science")</f>
        <v>View Full Record in Web of Science</v>
      </c>
    </row>
    <row r="954" spans="1:72" x14ac:dyDescent="0.15">
      <c r="A954" t="s">
        <v>72</v>
      </c>
      <c r="B954" t="s">
        <v>9249</v>
      </c>
      <c r="C954" t="s">
        <v>74</v>
      </c>
      <c r="D954" t="s">
        <v>74</v>
      </c>
      <c r="E954" t="s">
        <v>74</v>
      </c>
      <c r="F954" t="s">
        <v>9249</v>
      </c>
      <c r="G954" t="s">
        <v>74</v>
      </c>
      <c r="H954" t="s">
        <v>74</v>
      </c>
      <c r="I954" t="s">
        <v>9250</v>
      </c>
      <c r="J954" t="s">
        <v>9251</v>
      </c>
      <c r="K954" t="s">
        <v>74</v>
      </c>
      <c r="L954" t="s">
        <v>74</v>
      </c>
      <c r="M954" t="s">
        <v>77</v>
      </c>
      <c r="N954" t="s">
        <v>78</v>
      </c>
      <c r="O954" t="s">
        <v>74</v>
      </c>
      <c r="P954" t="s">
        <v>74</v>
      </c>
      <c r="Q954" t="s">
        <v>74</v>
      </c>
      <c r="R954" t="s">
        <v>74</v>
      </c>
      <c r="S954" t="s">
        <v>74</v>
      </c>
      <c r="T954" t="s">
        <v>74</v>
      </c>
      <c r="U954" t="s">
        <v>74</v>
      </c>
      <c r="V954" t="s">
        <v>74</v>
      </c>
      <c r="W954" t="s">
        <v>74</v>
      </c>
      <c r="X954" t="s">
        <v>74</v>
      </c>
      <c r="Y954" t="s">
        <v>9252</v>
      </c>
      <c r="Z954" t="s">
        <v>74</v>
      </c>
      <c r="AA954" t="s">
        <v>74</v>
      </c>
      <c r="AB954" t="s">
        <v>74</v>
      </c>
      <c r="AC954" t="s">
        <v>74</v>
      </c>
      <c r="AD954" t="s">
        <v>74</v>
      </c>
      <c r="AE954" t="s">
        <v>74</v>
      </c>
      <c r="AF954" t="s">
        <v>74</v>
      </c>
      <c r="AG954">
        <v>85</v>
      </c>
      <c r="AH954">
        <v>18</v>
      </c>
      <c r="AI954">
        <v>18</v>
      </c>
      <c r="AJ954">
        <v>0</v>
      </c>
      <c r="AK954">
        <v>2</v>
      </c>
      <c r="AL954" t="s">
        <v>1526</v>
      </c>
      <c r="AM954" t="s">
        <v>617</v>
      </c>
      <c r="AN954" t="s">
        <v>1527</v>
      </c>
      <c r="AO954" t="s">
        <v>9253</v>
      </c>
      <c r="AP954" t="s">
        <v>9254</v>
      </c>
      <c r="AQ954" t="s">
        <v>74</v>
      </c>
      <c r="AR954" t="s">
        <v>9255</v>
      </c>
      <c r="AS954" t="s">
        <v>9256</v>
      </c>
      <c r="AT954" t="s">
        <v>2641</v>
      </c>
      <c r="AU954">
        <v>1990</v>
      </c>
      <c r="AV954">
        <v>124</v>
      </c>
      <c r="AW954">
        <v>3</v>
      </c>
      <c r="AX954" t="s">
        <v>74</v>
      </c>
      <c r="AY954" t="s">
        <v>74</v>
      </c>
      <c r="AZ954" t="s">
        <v>74</v>
      </c>
      <c r="BA954" t="s">
        <v>74</v>
      </c>
      <c r="BB954">
        <v>253</v>
      </c>
      <c r="BC954">
        <v>273</v>
      </c>
      <c r="BD954" t="s">
        <v>74</v>
      </c>
      <c r="BE954" t="s">
        <v>9257</v>
      </c>
      <c r="BF954" t="str">
        <f>HYPERLINK("http://dx.doi.org/10.1080/00223980.1990.10543221","http://dx.doi.org/10.1080/00223980.1990.10543221")</f>
        <v>http://dx.doi.org/10.1080/00223980.1990.10543221</v>
      </c>
      <c r="BG954" t="s">
        <v>74</v>
      </c>
      <c r="BH954" t="s">
        <v>74</v>
      </c>
      <c r="BI954">
        <v>21</v>
      </c>
      <c r="BJ954" t="s">
        <v>9258</v>
      </c>
      <c r="BK954" t="s">
        <v>590</v>
      </c>
      <c r="BL954" t="s">
        <v>9259</v>
      </c>
      <c r="BM954" t="s">
        <v>9260</v>
      </c>
      <c r="BN954">
        <v>2189993</v>
      </c>
      <c r="BO954" t="s">
        <v>74</v>
      </c>
      <c r="BP954" t="s">
        <v>74</v>
      </c>
      <c r="BQ954" t="s">
        <v>74</v>
      </c>
      <c r="BR954" t="s">
        <v>100</v>
      </c>
      <c r="BS954" t="s">
        <v>9261</v>
      </c>
      <c r="BT954" t="str">
        <f>HYPERLINK("https%3A%2F%2Fwww.webofscience.com%2Fwos%2Fwoscc%2Ffull-record%2FWOS:A1990DG13800002","View Full Record in Web of Science")</f>
        <v>View Full Record in Web of Science</v>
      </c>
    </row>
    <row r="955" spans="1:72" x14ac:dyDescent="0.15">
      <c r="A955" t="s">
        <v>72</v>
      </c>
      <c r="B955" t="s">
        <v>9262</v>
      </c>
      <c r="C955" t="s">
        <v>74</v>
      </c>
      <c r="D955" t="s">
        <v>74</v>
      </c>
      <c r="E955" t="s">
        <v>74</v>
      </c>
      <c r="F955" t="s">
        <v>9262</v>
      </c>
      <c r="G955" t="s">
        <v>74</v>
      </c>
      <c r="H955" t="s">
        <v>74</v>
      </c>
      <c r="I955" t="s">
        <v>9263</v>
      </c>
      <c r="J955" t="s">
        <v>8773</v>
      </c>
      <c r="K955" t="s">
        <v>74</v>
      </c>
      <c r="L955" t="s">
        <v>74</v>
      </c>
      <c r="M955" t="s">
        <v>77</v>
      </c>
      <c r="N955" t="s">
        <v>177</v>
      </c>
      <c r="O955" t="s">
        <v>74</v>
      </c>
      <c r="P955" t="s">
        <v>74</v>
      </c>
      <c r="Q955" t="s">
        <v>74</v>
      </c>
      <c r="R955" t="s">
        <v>74</v>
      </c>
      <c r="S955" t="s">
        <v>74</v>
      </c>
      <c r="T955" t="s">
        <v>74</v>
      </c>
      <c r="U955" t="s">
        <v>74</v>
      </c>
      <c r="V955" t="s">
        <v>74</v>
      </c>
      <c r="W955" t="s">
        <v>74</v>
      </c>
      <c r="X955" t="s">
        <v>74</v>
      </c>
      <c r="Y955" t="s">
        <v>9264</v>
      </c>
      <c r="Z955" t="s">
        <v>74</v>
      </c>
      <c r="AA955" t="s">
        <v>74</v>
      </c>
      <c r="AB955" t="s">
        <v>2958</v>
      </c>
      <c r="AC955" t="s">
        <v>74</v>
      </c>
      <c r="AD955" t="s">
        <v>74</v>
      </c>
      <c r="AE955" t="s">
        <v>74</v>
      </c>
      <c r="AF955" t="s">
        <v>74</v>
      </c>
      <c r="AG955">
        <v>0</v>
      </c>
      <c r="AH955">
        <v>0</v>
      </c>
      <c r="AI955">
        <v>0</v>
      </c>
      <c r="AJ955">
        <v>0</v>
      </c>
      <c r="AK955">
        <v>0</v>
      </c>
      <c r="AL955" t="s">
        <v>8775</v>
      </c>
      <c r="AM955" t="s">
        <v>6697</v>
      </c>
      <c r="AN955" t="s">
        <v>8776</v>
      </c>
      <c r="AO955" t="s">
        <v>8777</v>
      </c>
      <c r="AP955" t="s">
        <v>74</v>
      </c>
      <c r="AQ955" t="s">
        <v>74</v>
      </c>
      <c r="AR955" t="s">
        <v>8778</v>
      </c>
      <c r="AS955" t="s">
        <v>8779</v>
      </c>
      <c r="AT955" t="s">
        <v>2641</v>
      </c>
      <c r="AU955">
        <v>1990</v>
      </c>
      <c r="AV955">
        <v>147</v>
      </c>
      <c r="AW955" t="s">
        <v>74</v>
      </c>
      <c r="AX955">
        <v>3</v>
      </c>
      <c r="AY955" t="s">
        <v>74</v>
      </c>
      <c r="AZ955" t="s">
        <v>74</v>
      </c>
      <c r="BA955" t="s">
        <v>74</v>
      </c>
      <c r="BB955">
        <v>563</v>
      </c>
      <c r="BC955">
        <v>565</v>
      </c>
      <c r="BD955" t="s">
        <v>74</v>
      </c>
      <c r="BE955" t="s">
        <v>9265</v>
      </c>
      <c r="BF955" t="str">
        <f>HYPERLINK("http://dx.doi.org/10.1144/gsjgs.147.3.0563","http://dx.doi.org/10.1144/gsjgs.147.3.0563")</f>
        <v>http://dx.doi.org/10.1144/gsjgs.147.3.0563</v>
      </c>
      <c r="BG955" t="s">
        <v>74</v>
      </c>
      <c r="BH955" t="s">
        <v>74</v>
      </c>
      <c r="BI955">
        <v>3</v>
      </c>
      <c r="BJ955" t="s">
        <v>380</v>
      </c>
      <c r="BK955" t="s">
        <v>97</v>
      </c>
      <c r="BL955" t="s">
        <v>381</v>
      </c>
      <c r="BM955" t="s">
        <v>9266</v>
      </c>
      <c r="BN955" t="s">
        <v>74</v>
      </c>
      <c r="BO955" t="s">
        <v>74</v>
      </c>
      <c r="BP955" t="s">
        <v>74</v>
      </c>
      <c r="BQ955" t="s">
        <v>74</v>
      </c>
      <c r="BR955" t="s">
        <v>100</v>
      </c>
      <c r="BS955" t="s">
        <v>9267</v>
      </c>
      <c r="BT955" t="str">
        <f>HYPERLINK("https%3A%2F%2Fwww.webofscience.com%2Fwos%2Fwoscc%2Ffull-record%2FWOS:A1990DE24200016","View Full Record in Web of Science")</f>
        <v>View Full Record in Web of Science</v>
      </c>
    </row>
    <row r="956" spans="1:72" x14ac:dyDescent="0.15">
      <c r="A956" t="s">
        <v>72</v>
      </c>
      <c r="B956" t="s">
        <v>9268</v>
      </c>
      <c r="C956" t="s">
        <v>74</v>
      </c>
      <c r="D956" t="s">
        <v>74</v>
      </c>
      <c r="E956" t="s">
        <v>74</v>
      </c>
      <c r="F956" t="s">
        <v>9268</v>
      </c>
      <c r="G956" t="s">
        <v>74</v>
      </c>
      <c r="H956" t="s">
        <v>74</v>
      </c>
      <c r="I956" t="s">
        <v>9269</v>
      </c>
      <c r="J956" t="s">
        <v>682</v>
      </c>
      <c r="K956" t="s">
        <v>74</v>
      </c>
      <c r="L956" t="s">
        <v>74</v>
      </c>
      <c r="M956" t="s">
        <v>77</v>
      </c>
      <c r="N956" t="s">
        <v>78</v>
      </c>
      <c r="O956" t="s">
        <v>74</v>
      </c>
      <c r="P956" t="s">
        <v>74</v>
      </c>
      <c r="Q956" t="s">
        <v>74</v>
      </c>
      <c r="R956" t="s">
        <v>74</v>
      </c>
      <c r="S956" t="s">
        <v>74</v>
      </c>
      <c r="T956" t="s">
        <v>74</v>
      </c>
      <c r="U956" t="s">
        <v>74</v>
      </c>
      <c r="V956" t="s">
        <v>74</v>
      </c>
      <c r="W956" t="s">
        <v>9270</v>
      </c>
      <c r="X956" t="s">
        <v>9271</v>
      </c>
      <c r="Y956" t="s">
        <v>9272</v>
      </c>
      <c r="Z956" t="s">
        <v>74</v>
      </c>
      <c r="AA956" t="s">
        <v>74</v>
      </c>
      <c r="AB956" t="s">
        <v>74</v>
      </c>
      <c r="AC956" t="s">
        <v>74</v>
      </c>
      <c r="AD956" t="s">
        <v>74</v>
      </c>
      <c r="AE956" t="s">
        <v>74</v>
      </c>
      <c r="AF956" t="s">
        <v>74</v>
      </c>
      <c r="AG956">
        <v>55</v>
      </c>
      <c r="AH956">
        <v>96</v>
      </c>
      <c r="AI956">
        <v>99</v>
      </c>
      <c r="AJ956">
        <v>2</v>
      </c>
      <c r="AK956">
        <v>8</v>
      </c>
      <c r="AL956" t="s">
        <v>686</v>
      </c>
      <c r="AM956" t="s">
        <v>687</v>
      </c>
      <c r="AN956" t="s">
        <v>688</v>
      </c>
      <c r="AO956" t="s">
        <v>689</v>
      </c>
      <c r="AP956" t="s">
        <v>704</v>
      </c>
      <c r="AQ956" t="s">
        <v>74</v>
      </c>
      <c r="AR956" t="s">
        <v>690</v>
      </c>
      <c r="AS956" t="s">
        <v>691</v>
      </c>
      <c r="AT956" t="s">
        <v>2641</v>
      </c>
      <c r="AU956">
        <v>1990</v>
      </c>
      <c r="AV956">
        <v>63</v>
      </c>
      <c r="AW956">
        <v>1</v>
      </c>
      <c r="AX956" t="s">
        <v>74</v>
      </c>
      <c r="AY956" t="s">
        <v>74</v>
      </c>
      <c r="AZ956" t="s">
        <v>74</v>
      </c>
      <c r="BA956" t="s">
        <v>74</v>
      </c>
      <c r="BB956">
        <v>27</v>
      </c>
      <c r="BC956">
        <v>35</v>
      </c>
      <c r="BD956" t="s">
        <v>74</v>
      </c>
      <c r="BE956" t="s">
        <v>9273</v>
      </c>
      <c r="BF956" t="str">
        <f>HYPERLINK("http://dx.doi.org/10.3354/meps063027","http://dx.doi.org/10.3354/meps063027")</f>
        <v>http://dx.doi.org/10.3354/meps063027</v>
      </c>
      <c r="BG956" t="s">
        <v>74</v>
      </c>
      <c r="BH956" t="s">
        <v>74</v>
      </c>
      <c r="BI956">
        <v>9</v>
      </c>
      <c r="BJ956" t="s">
        <v>693</v>
      </c>
      <c r="BK956" t="s">
        <v>97</v>
      </c>
      <c r="BL956" t="s">
        <v>694</v>
      </c>
      <c r="BM956" t="s">
        <v>9274</v>
      </c>
      <c r="BN956" t="s">
        <v>74</v>
      </c>
      <c r="BO956" t="s">
        <v>147</v>
      </c>
      <c r="BP956" t="s">
        <v>74</v>
      </c>
      <c r="BQ956" t="s">
        <v>74</v>
      </c>
      <c r="BR956" t="s">
        <v>100</v>
      </c>
      <c r="BS956" t="s">
        <v>9275</v>
      </c>
      <c r="BT956" t="str">
        <f>HYPERLINK("https%3A%2F%2Fwww.webofscience.com%2Fwos%2Fwoscc%2Ffull-record%2FWOS:A1990DD45300004","View Full Record in Web of Science")</f>
        <v>View Full Record in Web of Science</v>
      </c>
    </row>
    <row r="957" spans="1:72" x14ac:dyDescent="0.15">
      <c r="A957" t="s">
        <v>72</v>
      </c>
      <c r="B957" t="s">
        <v>9276</v>
      </c>
      <c r="C957" t="s">
        <v>74</v>
      </c>
      <c r="D957" t="s">
        <v>74</v>
      </c>
      <c r="E957" t="s">
        <v>74</v>
      </c>
      <c r="F957" t="s">
        <v>9276</v>
      </c>
      <c r="G957" t="s">
        <v>74</v>
      </c>
      <c r="H957" t="s">
        <v>74</v>
      </c>
      <c r="I957" t="s">
        <v>9277</v>
      </c>
      <c r="J957" t="s">
        <v>682</v>
      </c>
      <c r="K957" t="s">
        <v>74</v>
      </c>
      <c r="L957" t="s">
        <v>74</v>
      </c>
      <c r="M957" t="s">
        <v>77</v>
      </c>
      <c r="N957" t="s">
        <v>78</v>
      </c>
      <c r="O957" t="s">
        <v>74</v>
      </c>
      <c r="P957" t="s">
        <v>74</v>
      </c>
      <c r="Q957" t="s">
        <v>74</v>
      </c>
      <c r="R957" t="s">
        <v>74</v>
      </c>
      <c r="S957" t="s">
        <v>74</v>
      </c>
      <c r="T957" t="s">
        <v>74</v>
      </c>
      <c r="U957" t="s">
        <v>74</v>
      </c>
      <c r="V957" t="s">
        <v>74</v>
      </c>
      <c r="W957" t="s">
        <v>74</v>
      </c>
      <c r="X957" t="s">
        <v>74</v>
      </c>
      <c r="Y957" t="s">
        <v>9278</v>
      </c>
      <c r="Z957" t="s">
        <v>74</v>
      </c>
      <c r="AA957" t="s">
        <v>74</v>
      </c>
      <c r="AB957" t="s">
        <v>74</v>
      </c>
      <c r="AC957" t="s">
        <v>74</v>
      </c>
      <c r="AD957" t="s">
        <v>74</v>
      </c>
      <c r="AE957" t="s">
        <v>74</v>
      </c>
      <c r="AF957" t="s">
        <v>74</v>
      </c>
      <c r="AG957">
        <v>37</v>
      </c>
      <c r="AH957">
        <v>85</v>
      </c>
      <c r="AI957">
        <v>88</v>
      </c>
      <c r="AJ957">
        <v>0</v>
      </c>
      <c r="AK957">
        <v>11</v>
      </c>
      <c r="AL957" t="s">
        <v>686</v>
      </c>
      <c r="AM957" t="s">
        <v>687</v>
      </c>
      <c r="AN957" t="s">
        <v>688</v>
      </c>
      <c r="AO957" t="s">
        <v>689</v>
      </c>
      <c r="AP957" t="s">
        <v>74</v>
      </c>
      <c r="AQ957" t="s">
        <v>74</v>
      </c>
      <c r="AR957" t="s">
        <v>690</v>
      </c>
      <c r="AS957" t="s">
        <v>691</v>
      </c>
      <c r="AT957" t="s">
        <v>2641</v>
      </c>
      <c r="AU957">
        <v>1990</v>
      </c>
      <c r="AV957">
        <v>63</v>
      </c>
      <c r="AW957" t="s">
        <v>705</v>
      </c>
      <c r="AX957" t="s">
        <v>74</v>
      </c>
      <c r="AY957" t="s">
        <v>74</v>
      </c>
      <c r="AZ957" t="s">
        <v>74</v>
      </c>
      <c r="BA957" t="s">
        <v>74</v>
      </c>
      <c r="BB957">
        <v>201</v>
      </c>
      <c r="BC957">
        <v>209</v>
      </c>
      <c r="BD957" t="s">
        <v>74</v>
      </c>
      <c r="BE957" t="s">
        <v>9279</v>
      </c>
      <c r="BF957" t="str">
        <f>HYPERLINK("http://dx.doi.org/10.3354/meps063201","http://dx.doi.org/10.3354/meps063201")</f>
        <v>http://dx.doi.org/10.3354/meps063201</v>
      </c>
      <c r="BG957" t="s">
        <v>74</v>
      </c>
      <c r="BH957" t="s">
        <v>74</v>
      </c>
      <c r="BI957">
        <v>9</v>
      </c>
      <c r="BJ957" t="s">
        <v>693</v>
      </c>
      <c r="BK957" t="s">
        <v>97</v>
      </c>
      <c r="BL957" t="s">
        <v>694</v>
      </c>
      <c r="BM957" t="s">
        <v>9280</v>
      </c>
      <c r="BN957" t="s">
        <v>74</v>
      </c>
      <c r="BO957" t="s">
        <v>147</v>
      </c>
      <c r="BP957" t="s">
        <v>74</v>
      </c>
      <c r="BQ957" t="s">
        <v>74</v>
      </c>
      <c r="BR957" t="s">
        <v>100</v>
      </c>
      <c r="BS957" t="s">
        <v>9281</v>
      </c>
      <c r="BT957" t="str">
        <f>HYPERLINK("https%3A%2F%2Fwww.webofscience.com%2Fwos%2Fwoscc%2Ffull-record%2FWOS:A1990DG80500009","View Full Record in Web of Science")</f>
        <v>View Full Record in Web of Science</v>
      </c>
    </row>
    <row r="958" spans="1:72" x14ac:dyDescent="0.15">
      <c r="A958" t="s">
        <v>72</v>
      </c>
      <c r="B958" t="s">
        <v>9282</v>
      </c>
      <c r="C958" t="s">
        <v>74</v>
      </c>
      <c r="D958" t="s">
        <v>74</v>
      </c>
      <c r="E958" t="s">
        <v>74</v>
      </c>
      <c r="F958" t="s">
        <v>9282</v>
      </c>
      <c r="G958" t="s">
        <v>74</v>
      </c>
      <c r="H958" t="s">
        <v>74</v>
      </c>
      <c r="I958" t="s">
        <v>9283</v>
      </c>
      <c r="J958" t="s">
        <v>9284</v>
      </c>
      <c r="K958" t="s">
        <v>74</v>
      </c>
      <c r="L958" t="s">
        <v>74</v>
      </c>
      <c r="M958" t="s">
        <v>77</v>
      </c>
      <c r="N958" t="s">
        <v>261</v>
      </c>
      <c r="O958" t="s">
        <v>74</v>
      </c>
      <c r="P958" t="s">
        <v>74</v>
      </c>
      <c r="Q958" t="s">
        <v>74</v>
      </c>
      <c r="R958" t="s">
        <v>74</v>
      </c>
      <c r="S958" t="s">
        <v>74</v>
      </c>
      <c r="T958" t="s">
        <v>74</v>
      </c>
      <c r="U958" t="s">
        <v>9285</v>
      </c>
      <c r="V958" t="s">
        <v>9286</v>
      </c>
      <c r="W958" t="s">
        <v>74</v>
      </c>
      <c r="X958" t="s">
        <v>74</v>
      </c>
      <c r="Y958" t="s">
        <v>9287</v>
      </c>
      <c r="Z958" t="s">
        <v>74</v>
      </c>
      <c r="AA958" t="s">
        <v>74</v>
      </c>
      <c r="AB958" t="s">
        <v>74</v>
      </c>
      <c r="AC958" t="s">
        <v>74</v>
      </c>
      <c r="AD958" t="s">
        <v>74</v>
      </c>
      <c r="AE958" t="s">
        <v>74</v>
      </c>
      <c r="AF958" t="s">
        <v>74</v>
      </c>
      <c r="AG958">
        <v>101</v>
      </c>
      <c r="AH958">
        <v>11</v>
      </c>
      <c r="AI958">
        <v>13</v>
      </c>
      <c r="AJ958">
        <v>0</v>
      </c>
      <c r="AK958">
        <v>3</v>
      </c>
      <c r="AL958" t="s">
        <v>3430</v>
      </c>
      <c r="AM958" t="s">
        <v>215</v>
      </c>
      <c r="AN958" t="s">
        <v>4271</v>
      </c>
      <c r="AO958" t="s">
        <v>9288</v>
      </c>
      <c r="AP958" t="s">
        <v>74</v>
      </c>
      <c r="AQ958" t="s">
        <v>74</v>
      </c>
      <c r="AR958" t="s">
        <v>9289</v>
      </c>
      <c r="AS958" t="s">
        <v>9290</v>
      </c>
      <c r="AT958" t="s">
        <v>2689</v>
      </c>
      <c r="AU958">
        <v>1990</v>
      </c>
      <c r="AV958">
        <v>24</v>
      </c>
      <c r="AW958">
        <v>3</v>
      </c>
      <c r="AX958">
        <v>1</v>
      </c>
      <c r="AY958" t="s">
        <v>74</v>
      </c>
      <c r="AZ958" t="s">
        <v>74</v>
      </c>
      <c r="BA958" t="s">
        <v>74</v>
      </c>
      <c r="BB958">
        <v>473</v>
      </c>
      <c r="BC958">
        <v>487</v>
      </c>
      <c r="BD958" t="s">
        <v>74</v>
      </c>
      <c r="BE958" t="s">
        <v>74</v>
      </c>
      <c r="BF958" t="s">
        <v>74</v>
      </c>
      <c r="BG958" t="s">
        <v>74</v>
      </c>
      <c r="BH958" t="s">
        <v>74</v>
      </c>
      <c r="BI958">
        <v>15</v>
      </c>
      <c r="BJ958" t="s">
        <v>3436</v>
      </c>
      <c r="BK958" t="s">
        <v>97</v>
      </c>
      <c r="BL958" t="s">
        <v>3436</v>
      </c>
      <c r="BM958" t="s">
        <v>9291</v>
      </c>
      <c r="BN958" t="s">
        <v>74</v>
      </c>
      <c r="BO958" t="s">
        <v>74</v>
      </c>
      <c r="BP958" t="s">
        <v>74</v>
      </c>
      <c r="BQ958" t="s">
        <v>74</v>
      </c>
      <c r="BR958" t="s">
        <v>100</v>
      </c>
      <c r="BS958" t="s">
        <v>9292</v>
      </c>
      <c r="BT958" t="str">
        <f>HYPERLINK("https%3A%2F%2Fwww.webofscience.com%2Fwos%2Fwoscc%2Ffull-record%2FWOS:A1990ET64700001","View Full Record in Web of Science")</f>
        <v>View Full Record in Web of Science</v>
      </c>
    </row>
    <row r="959" spans="1:72" x14ac:dyDescent="0.15">
      <c r="A959" t="s">
        <v>72</v>
      </c>
      <c r="B959" t="s">
        <v>9293</v>
      </c>
      <c r="C959" t="s">
        <v>74</v>
      </c>
      <c r="D959" t="s">
        <v>74</v>
      </c>
      <c r="E959" t="s">
        <v>74</v>
      </c>
      <c r="F959" t="s">
        <v>9293</v>
      </c>
      <c r="G959" t="s">
        <v>74</v>
      </c>
      <c r="H959" t="s">
        <v>74</v>
      </c>
      <c r="I959" t="s">
        <v>9294</v>
      </c>
      <c r="J959" t="s">
        <v>761</v>
      </c>
      <c r="K959" t="s">
        <v>74</v>
      </c>
      <c r="L959" t="s">
        <v>74</v>
      </c>
      <c r="M959" t="s">
        <v>77</v>
      </c>
      <c r="N959" t="s">
        <v>78</v>
      </c>
      <c r="O959" t="s">
        <v>74</v>
      </c>
      <c r="P959" t="s">
        <v>74</v>
      </c>
      <c r="Q959" t="s">
        <v>74</v>
      </c>
      <c r="R959" t="s">
        <v>74</v>
      </c>
      <c r="S959" t="s">
        <v>74</v>
      </c>
      <c r="T959" t="s">
        <v>74</v>
      </c>
      <c r="U959" t="s">
        <v>74</v>
      </c>
      <c r="V959" t="s">
        <v>74</v>
      </c>
      <c r="W959" t="s">
        <v>74</v>
      </c>
      <c r="X959" t="s">
        <v>74</v>
      </c>
      <c r="Y959" t="s">
        <v>9295</v>
      </c>
      <c r="Z959" t="s">
        <v>74</v>
      </c>
      <c r="AA959" t="s">
        <v>9296</v>
      </c>
      <c r="AB959" t="s">
        <v>9297</v>
      </c>
      <c r="AC959" t="s">
        <v>74</v>
      </c>
      <c r="AD959" t="s">
        <v>74</v>
      </c>
      <c r="AE959" t="s">
        <v>74</v>
      </c>
      <c r="AF959" t="s">
        <v>74</v>
      </c>
      <c r="AG959">
        <v>0</v>
      </c>
      <c r="AH959">
        <v>5</v>
      </c>
      <c r="AI959">
        <v>5</v>
      </c>
      <c r="AJ959">
        <v>0</v>
      </c>
      <c r="AK959">
        <v>0</v>
      </c>
      <c r="AL959" t="s">
        <v>767</v>
      </c>
      <c r="AM959" t="s">
        <v>768</v>
      </c>
      <c r="AN959" t="s">
        <v>769</v>
      </c>
      <c r="AO959" t="s">
        <v>770</v>
      </c>
      <c r="AP959" t="s">
        <v>74</v>
      </c>
      <c r="AQ959" t="s">
        <v>74</v>
      </c>
      <c r="AR959" t="s">
        <v>771</v>
      </c>
      <c r="AS959" t="s">
        <v>772</v>
      </c>
      <c r="AT959" t="s">
        <v>2689</v>
      </c>
      <c r="AU959">
        <v>1990</v>
      </c>
      <c r="AV959">
        <v>13</v>
      </c>
      <c r="AW959">
        <v>3</v>
      </c>
      <c r="AX959" t="s">
        <v>74</v>
      </c>
      <c r="AY959" t="s">
        <v>74</v>
      </c>
      <c r="AZ959" t="s">
        <v>74</v>
      </c>
      <c r="BA959" t="s">
        <v>74</v>
      </c>
      <c r="BB959">
        <v>589</v>
      </c>
      <c r="BC959">
        <v>597</v>
      </c>
      <c r="BD959" t="s">
        <v>74</v>
      </c>
      <c r="BE959" t="s">
        <v>9298</v>
      </c>
      <c r="BF959" t="str">
        <f>HYPERLINK("http://dx.doi.org/10.1007/BF02507623","http://dx.doi.org/10.1007/BF02507623")</f>
        <v>http://dx.doi.org/10.1007/BF02507623</v>
      </c>
      <c r="BG959" t="s">
        <v>74</v>
      </c>
      <c r="BH959" t="s">
        <v>74</v>
      </c>
      <c r="BI959">
        <v>9</v>
      </c>
      <c r="BJ959" t="s">
        <v>74</v>
      </c>
      <c r="BK959" t="s">
        <v>97</v>
      </c>
      <c r="BL959" t="s">
        <v>74</v>
      </c>
      <c r="BM959" t="s">
        <v>9299</v>
      </c>
      <c r="BN959" t="s">
        <v>74</v>
      </c>
      <c r="BO959" t="s">
        <v>74</v>
      </c>
      <c r="BP959" t="s">
        <v>74</v>
      </c>
      <c r="BQ959" t="s">
        <v>74</v>
      </c>
      <c r="BR959" t="s">
        <v>100</v>
      </c>
      <c r="BS959" t="s">
        <v>9300</v>
      </c>
      <c r="BT959" t="str">
        <f>HYPERLINK("https%3A%2F%2Fwww.webofscience.com%2Fwos%2Fwoscc%2Ffull-record%2FWOS:A1990DE25700003","View Full Record in Web of Science")</f>
        <v>View Full Record in Web of Science</v>
      </c>
    </row>
    <row r="960" spans="1:72" x14ac:dyDescent="0.15">
      <c r="A960" t="s">
        <v>72</v>
      </c>
      <c r="B960" t="s">
        <v>9301</v>
      </c>
      <c r="C960" t="s">
        <v>74</v>
      </c>
      <c r="D960" t="s">
        <v>74</v>
      </c>
      <c r="E960" t="s">
        <v>74</v>
      </c>
      <c r="F960" t="s">
        <v>9301</v>
      </c>
      <c r="G960" t="s">
        <v>74</v>
      </c>
      <c r="H960" t="s">
        <v>74</v>
      </c>
      <c r="I960" t="s">
        <v>9302</v>
      </c>
      <c r="J960" t="s">
        <v>1725</v>
      </c>
      <c r="K960" t="s">
        <v>74</v>
      </c>
      <c r="L960" t="s">
        <v>74</v>
      </c>
      <c r="M960" t="s">
        <v>472</v>
      </c>
      <c r="N960" t="s">
        <v>78</v>
      </c>
      <c r="O960" t="s">
        <v>74</v>
      </c>
      <c r="P960" t="s">
        <v>74</v>
      </c>
      <c r="Q960" t="s">
        <v>74</v>
      </c>
      <c r="R960" t="s">
        <v>74</v>
      </c>
      <c r="S960" t="s">
        <v>74</v>
      </c>
      <c r="T960" t="s">
        <v>74</v>
      </c>
      <c r="U960" t="s">
        <v>74</v>
      </c>
      <c r="V960" t="s">
        <v>74</v>
      </c>
      <c r="W960" t="s">
        <v>74</v>
      </c>
      <c r="X960" t="s">
        <v>74</v>
      </c>
      <c r="Y960" t="s">
        <v>9303</v>
      </c>
      <c r="Z960" t="s">
        <v>74</v>
      </c>
      <c r="AA960" t="s">
        <v>74</v>
      </c>
      <c r="AB960" t="s">
        <v>74</v>
      </c>
      <c r="AC960" t="s">
        <v>74</v>
      </c>
      <c r="AD960" t="s">
        <v>74</v>
      </c>
      <c r="AE960" t="s">
        <v>74</v>
      </c>
      <c r="AF960" t="s">
        <v>74</v>
      </c>
      <c r="AG960">
        <v>17</v>
      </c>
      <c r="AH960">
        <v>4</v>
      </c>
      <c r="AI960">
        <v>4</v>
      </c>
      <c r="AJ960">
        <v>0</v>
      </c>
      <c r="AK960">
        <v>0</v>
      </c>
      <c r="AL960" t="s">
        <v>475</v>
      </c>
      <c r="AM960" t="s">
        <v>476</v>
      </c>
      <c r="AN960" t="s">
        <v>477</v>
      </c>
      <c r="AO960" t="s">
        <v>1729</v>
      </c>
      <c r="AP960" t="s">
        <v>74</v>
      </c>
      <c r="AQ960" t="s">
        <v>74</v>
      </c>
      <c r="AR960" t="s">
        <v>1730</v>
      </c>
      <c r="AS960" t="s">
        <v>1731</v>
      </c>
      <c r="AT960" t="s">
        <v>2689</v>
      </c>
      <c r="AU960">
        <v>1990</v>
      </c>
      <c r="AV960">
        <v>30</v>
      </c>
      <c r="AW960">
        <v>3</v>
      </c>
      <c r="AX960" t="s">
        <v>74</v>
      </c>
      <c r="AY960" t="s">
        <v>74</v>
      </c>
      <c r="AZ960" t="s">
        <v>74</v>
      </c>
      <c r="BA960" t="s">
        <v>74</v>
      </c>
      <c r="BB960">
        <v>486</v>
      </c>
      <c r="BC960">
        <v>491</v>
      </c>
      <c r="BD960" t="s">
        <v>74</v>
      </c>
      <c r="BE960" t="s">
        <v>74</v>
      </c>
      <c r="BF960" t="s">
        <v>74</v>
      </c>
      <c r="BG960" t="s">
        <v>74</v>
      </c>
      <c r="BH960" t="s">
        <v>74</v>
      </c>
      <c r="BI960">
        <v>6</v>
      </c>
      <c r="BJ960" t="s">
        <v>136</v>
      </c>
      <c r="BK960" t="s">
        <v>97</v>
      </c>
      <c r="BL960" t="s">
        <v>136</v>
      </c>
      <c r="BM960" t="s">
        <v>9304</v>
      </c>
      <c r="BN960" t="s">
        <v>74</v>
      </c>
      <c r="BO960" t="s">
        <v>74</v>
      </c>
      <c r="BP960" t="s">
        <v>74</v>
      </c>
      <c r="BQ960" t="s">
        <v>74</v>
      </c>
      <c r="BR960" t="s">
        <v>100</v>
      </c>
      <c r="BS960" t="s">
        <v>9305</v>
      </c>
      <c r="BT960" t="str">
        <f>HYPERLINK("https%3A%2F%2Fwww.webofscience.com%2Fwos%2Fwoscc%2Ffull-record%2FWOS:A1990DK16700019","View Full Record in Web of Science")</f>
        <v>View Full Record in Web of Science</v>
      </c>
    </row>
    <row r="961" spans="1:72" x14ac:dyDescent="0.15">
      <c r="A961" t="s">
        <v>72</v>
      </c>
      <c r="B961" t="s">
        <v>9306</v>
      </c>
      <c r="C961" t="s">
        <v>74</v>
      </c>
      <c r="D961" t="s">
        <v>74</v>
      </c>
      <c r="E961" t="s">
        <v>74</v>
      </c>
      <c r="F961" t="s">
        <v>9306</v>
      </c>
      <c r="G961" t="s">
        <v>74</v>
      </c>
      <c r="H961" t="s">
        <v>74</v>
      </c>
      <c r="I961" t="s">
        <v>9307</v>
      </c>
      <c r="J961" t="s">
        <v>6818</v>
      </c>
      <c r="K961" t="s">
        <v>74</v>
      </c>
      <c r="L961" t="s">
        <v>74</v>
      </c>
      <c r="M961" t="s">
        <v>77</v>
      </c>
      <c r="N961" t="s">
        <v>78</v>
      </c>
      <c r="O961" t="s">
        <v>74</v>
      </c>
      <c r="P961" t="s">
        <v>74</v>
      </c>
      <c r="Q961" t="s">
        <v>74</v>
      </c>
      <c r="R961" t="s">
        <v>74</v>
      </c>
      <c r="S961" t="s">
        <v>74</v>
      </c>
      <c r="T961" t="s">
        <v>74</v>
      </c>
      <c r="U961" t="s">
        <v>74</v>
      </c>
      <c r="V961" t="s">
        <v>74</v>
      </c>
      <c r="W961" t="s">
        <v>9308</v>
      </c>
      <c r="X961" t="s">
        <v>9309</v>
      </c>
      <c r="Y961" t="s">
        <v>74</v>
      </c>
      <c r="Z961" t="s">
        <v>74</v>
      </c>
      <c r="AA961" t="s">
        <v>74</v>
      </c>
      <c r="AB961" t="s">
        <v>74</v>
      </c>
      <c r="AC961" t="s">
        <v>74</v>
      </c>
      <c r="AD961" t="s">
        <v>74</v>
      </c>
      <c r="AE961" t="s">
        <v>74</v>
      </c>
      <c r="AF961" t="s">
        <v>74</v>
      </c>
      <c r="AG961">
        <v>39</v>
      </c>
      <c r="AH961">
        <v>144</v>
      </c>
      <c r="AI961">
        <v>157</v>
      </c>
      <c r="AJ961">
        <v>1</v>
      </c>
      <c r="AK961">
        <v>36</v>
      </c>
      <c r="AL961" t="s">
        <v>6824</v>
      </c>
      <c r="AM961" t="s">
        <v>6255</v>
      </c>
      <c r="AN961" t="s">
        <v>6825</v>
      </c>
      <c r="AO961" t="s">
        <v>6826</v>
      </c>
      <c r="AP961" t="s">
        <v>74</v>
      </c>
      <c r="AQ961" t="s">
        <v>74</v>
      </c>
      <c r="AR961" t="s">
        <v>6827</v>
      </c>
      <c r="AS961" t="s">
        <v>6828</v>
      </c>
      <c r="AT961" t="s">
        <v>2689</v>
      </c>
      <c r="AU961">
        <v>1990</v>
      </c>
      <c r="AV961">
        <v>63</v>
      </c>
      <c r="AW961">
        <v>3</v>
      </c>
      <c r="AX961" t="s">
        <v>74</v>
      </c>
      <c r="AY961" t="s">
        <v>74</v>
      </c>
      <c r="AZ961" t="s">
        <v>74</v>
      </c>
      <c r="BA961" t="s">
        <v>74</v>
      </c>
      <c r="BB961">
        <v>472</v>
      </c>
      <c r="BC961">
        <v>488</v>
      </c>
      <c r="BD961" t="s">
        <v>74</v>
      </c>
      <c r="BE961" t="s">
        <v>9310</v>
      </c>
      <c r="BF961" t="str">
        <f>HYPERLINK("http://dx.doi.org/10.1086/physzool.63.3.30156223","http://dx.doi.org/10.1086/physzool.63.3.30156223")</f>
        <v>http://dx.doi.org/10.1086/physzool.63.3.30156223</v>
      </c>
      <c r="BG961" t="s">
        <v>74</v>
      </c>
      <c r="BH961" t="s">
        <v>74</v>
      </c>
      <c r="BI961">
        <v>17</v>
      </c>
      <c r="BJ961" t="s">
        <v>6165</v>
      </c>
      <c r="BK961" t="s">
        <v>97</v>
      </c>
      <c r="BL961" t="s">
        <v>6165</v>
      </c>
      <c r="BM961" t="s">
        <v>9311</v>
      </c>
      <c r="BN961" t="s">
        <v>74</v>
      </c>
      <c r="BO961" t="s">
        <v>74</v>
      </c>
      <c r="BP961" t="s">
        <v>74</v>
      </c>
      <c r="BQ961" t="s">
        <v>74</v>
      </c>
      <c r="BR961" t="s">
        <v>100</v>
      </c>
      <c r="BS961" t="s">
        <v>9312</v>
      </c>
      <c r="BT961" t="str">
        <f>HYPERLINK("https%3A%2F%2Fwww.webofscience.com%2Fwos%2Fwoscc%2Ffull-record%2FWOS:A1990DD62400002","View Full Record in Web of Science")</f>
        <v>View Full Record in Web of Science</v>
      </c>
    </row>
    <row r="962" spans="1:72" x14ac:dyDescent="0.15">
      <c r="A962" t="s">
        <v>72</v>
      </c>
      <c r="B962" t="s">
        <v>9313</v>
      </c>
      <c r="C962" t="s">
        <v>74</v>
      </c>
      <c r="D962" t="s">
        <v>74</v>
      </c>
      <c r="E962" t="s">
        <v>74</v>
      </c>
      <c r="F962" t="s">
        <v>9313</v>
      </c>
      <c r="G962" t="s">
        <v>74</v>
      </c>
      <c r="H962" t="s">
        <v>74</v>
      </c>
      <c r="I962" t="s">
        <v>9314</v>
      </c>
      <c r="J962" t="s">
        <v>823</v>
      </c>
      <c r="K962" t="s">
        <v>74</v>
      </c>
      <c r="L962" t="s">
        <v>74</v>
      </c>
      <c r="M962" t="s">
        <v>77</v>
      </c>
      <c r="N962" t="s">
        <v>78</v>
      </c>
      <c r="O962" t="s">
        <v>74</v>
      </c>
      <c r="P962" t="s">
        <v>74</v>
      </c>
      <c r="Q962" t="s">
        <v>74</v>
      </c>
      <c r="R962" t="s">
        <v>74</v>
      </c>
      <c r="S962" t="s">
        <v>74</v>
      </c>
      <c r="T962" t="s">
        <v>74</v>
      </c>
      <c r="U962" t="s">
        <v>74</v>
      </c>
      <c r="V962" t="s">
        <v>74</v>
      </c>
      <c r="W962" t="s">
        <v>74</v>
      </c>
      <c r="X962" t="s">
        <v>74</v>
      </c>
      <c r="Y962" t="s">
        <v>9315</v>
      </c>
      <c r="Z962" t="s">
        <v>74</v>
      </c>
      <c r="AA962" t="s">
        <v>74</v>
      </c>
      <c r="AB962" t="s">
        <v>74</v>
      </c>
      <c r="AC962" t="s">
        <v>74</v>
      </c>
      <c r="AD962" t="s">
        <v>74</v>
      </c>
      <c r="AE962" t="s">
        <v>74</v>
      </c>
      <c r="AF962" t="s">
        <v>74</v>
      </c>
      <c r="AG962">
        <v>29</v>
      </c>
      <c r="AH962">
        <v>16</v>
      </c>
      <c r="AI962">
        <v>18</v>
      </c>
      <c r="AJ962">
        <v>0</v>
      </c>
      <c r="AK962">
        <v>1</v>
      </c>
      <c r="AL962" t="s">
        <v>842</v>
      </c>
      <c r="AM962" t="s">
        <v>215</v>
      </c>
      <c r="AN962" t="s">
        <v>860</v>
      </c>
      <c r="AO962" t="s">
        <v>830</v>
      </c>
      <c r="AP962" t="s">
        <v>844</v>
      </c>
      <c r="AQ962" t="s">
        <v>74</v>
      </c>
      <c r="AR962" t="s">
        <v>831</v>
      </c>
      <c r="AS962" t="s">
        <v>832</v>
      </c>
      <c r="AT962" t="s">
        <v>2641</v>
      </c>
      <c r="AU962">
        <v>1990</v>
      </c>
      <c r="AV962">
        <v>10</v>
      </c>
      <c r="AW962">
        <v>5</v>
      </c>
      <c r="AX962" t="s">
        <v>74</v>
      </c>
      <c r="AY962" t="s">
        <v>74</v>
      </c>
      <c r="AZ962" t="s">
        <v>74</v>
      </c>
      <c r="BA962" t="s">
        <v>74</v>
      </c>
      <c r="BB962">
        <v>321</v>
      </c>
      <c r="BC962">
        <v>327</v>
      </c>
      <c r="BD962" t="s">
        <v>74</v>
      </c>
      <c r="BE962" t="s">
        <v>74</v>
      </c>
      <c r="BF962" t="s">
        <v>74</v>
      </c>
      <c r="BG962" t="s">
        <v>74</v>
      </c>
      <c r="BH962" t="s">
        <v>74</v>
      </c>
      <c r="BI962">
        <v>7</v>
      </c>
      <c r="BJ962" t="s">
        <v>833</v>
      </c>
      <c r="BK962" t="s">
        <v>97</v>
      </c>
      <c r="BL962" t="s">
        <v>438</v>
      </c>
      <c r="BM962" t="s">
        <v>9316</v>
      </c>
      <c r="BN962" t="s">
        <v>74</v>
      </c>
      <c r="BO962" t="s">
        <v>74</v>
      </c>
      <c r="BP962" t="s">
        <v>74</v>
      </c>
      <c r="BQ962" t="s">
        <v>74</v>
      </c>
      <c r="BR962" t="s">
        <v>100</v>
      </c>
      <c r="BS962" t="s">
        <v>9317</v>
      </c>
      <c r="BT962" t="str">
        <f>HYPERLINK("https%3A%2F%2Fwww.webofscience.com%2Fwos%2Fwoscc%2Ffull-record%2FWOS:A1990DD21700001","View Full Record in Web of Science")</f>
        <v>View Full Record in Web of Science</v>
      </c>
    </row>
    <row r="963" spans="1:72" x14ac:dyDescent="0.15">
      <c r="A963" t="s">
        <v>72</v>
      </c>
      <c r="B963" t="s">
        <v>7667</v>
      </c>
      <c r="C963" t="s">
        <v>74</v>
      </c>
      <c r="D963" t="s">
        <v>74</v>
      </c>
      <c r="E963" t="s">
        <v>74</v>
      </c>
      <c r="F963" t="s">
        <v>7667</v>
      </c>
      <c r="G963" t="s">
        <v>74</v>
      </c>
      <c r="H963" t="s">
        <v>74</v>
      </c>
      <c r="I963" t="s">
        <v>9318</v>
      </c>
      <c r="J963" t="s">
        <v>823</v>
      </c>
      <c r="K963" t="s">
        <v>74</v>
      </c>
      <c r="L963" t="s">
        <v>74</v>
      </c>
      <c r="M963" t="s">
        <v>77</v>
      </c>
      <c r="N963" t="s">
        <v>78</v>
      </c>
      <c r="O963" t="s">
        <v>74</v>
      </c>
      <c r="P963" t="s">
        <v>74</v>
      </c>
      <c r="Q963" t="s">
        <v>74</v>
      </c>
      <c r="R963" t="s">
        <v>74</v>
      </c>
      <c r="S963" t="s">
        <v>74</v>
      </c>
      <c r="T963" t="s">
        <v>74</v>
      </c>
      <c r="U963" t="s">
        <v>74</v>
      </c>
      <c r="V963" t="s">
        <v>74</v>
      </c>
      <c r="W963" t="s">
        <v>74</v>
      </c>
      <c r="X963" t="s">
        <v>74</v>
      </c>
      <c r="Y963" t="s">
        <v>9319</v>
      </c>
      <c r="Z963" t="s">
        <v>74</v>
      </c>
      <c r="AA963" t="s">
        <v>74</v>
      </c>
      <c r="AB963" t="s">
        <v>2462</v>
      </c>
      <c r="AC963" t="s">
        <v>74</v>
      </c>
      <c r="AD963" t="s">
        <v>74</v>
      </c>
      <c r="AE963" t="s">
        <v>74</v>
      </c>
      <c r="AF963" t="s">
        <v>74</v>
      </c>
      <c r="AG963">
        <v>17</v>
      </c>
      <c r="AH963">
        <v>19</v>
      </c>
      <c r="AI963">
        <v>21</v>
      </c>
      <c r="AJ963">
        <v>0</v>
      </c>
      <c r="AK963">
        <v>3</v>
      </c>
      <c r="AL963" t="s">
        <v>214</v>
      </c>
      <c r="AM963" t="s">
        <v>215</v>
      </c>
      <c r="AN963" t="s">
        <v>216</v>
      </c>
      <c r="AO963" t="s">
        <v>830</v>
      </c>
      <c r="AP963" t="s">
        <v>74</v>
      </c>
      <c r="AQ963" t="s">
        <v>74</v>
      </c>
      <c r="AR963" t="s">
        <v>831</v>
      </c>
      <c r="AS963" t="s">
        <v>832</v>
      </c>
      <c r="AT963" t="s">
        <v>2641</v>
      </c>
      <c r="AU963">
        <v>1990</v>
      </c>
      <c r="AV963">
        <v>10</v>
      </c>
      <c r="AW963">
        <v>5</v>
      </c>
      <c r="AX963" t="s">
        <v>74</v>
      </c>
      <c r="AY963" t="s">
        <v>74</v>
      </c>
      <c r="AZ963" t="s">
        <v>74</v>
      </c>
      <c r="BA963" t="s">
        <v>74</v>
      </c>
      <c r="BB963">
        <v>359</v>
      </c>
      <c r="BC963">
        <v>364</v>
      </c>
      <c r="BD963" t="s">
        <v>74</v>
      </c>
      <c r="BE963" t="s">
        <v>74</v>
      </c>
      <c r="BF963" t="s">
        <v>74</v>
      </c>
      <c r="BG963" t="s">
        <v>74</v>
      </c>
      <c r="BH963" t="s">
        <v>74</v>
      </c>
      <c r="BI963">
        <v>6</v>
      </c>
      <c r="BJ963" t="s">
        <v>833</v>
      </c>
      <c r="BK963" t="s">
        <v>97</v>
      </c>
      <c r="BL963" t="s">
        <v>438</v>
      </c>
      <c r="BM963" t="s">
        <v>9316</v>
      </c>
      <c r="BN963" t="s">
        <v>74</v>
      </c>
      <c r="BO963" t="s">
        <v>74</v>
      </c>
      <c r="BP963" t="s">
        <v>74</v>
      </c>
      <c r="BQ963" t="s">
        <v>74</v>
      </c>
      <c r="BR963" t="s">
        <v>100</v>
      </c>
      <c r="BS963" t="s">
        <v>9320</v>
      </c>
      <c r="BT963" t="str">
        <f>HYPERLINK("https%3A%2F%2Fwww.webofscience.com%2Fwos%2Fwoscc%2Ffull-record%2FWOS:A1990DD21700006","View Full Record in Web of Science")</f>
        <v>View Full Record in Web of Science</v>
      </c>
    </row>
    <row r="964" spans="1:72" x14ac:dyDescent="0.15">
      <c r="A964" t="s">
        <v>72</v>
      </c>
      <c r="B964" t="s">
        <v>9321</v>
      </c>
      <c r="C964" t="s">
        <v>74</v>
      </c>
      <c r="D964" t="s">
        <v>74</v>
      </c>
      <c r="E964" t="s">
        <v>74</v>
      </c>
      <c r="F964" t="s">
        <v>9321</v>
      </c>
      <c r="G964" t="s">
        <v>74</v>
      </c>
      <c r="H964" t="s">
        <v>74</v>
      </c>
      <c r="I964" t="s">
        <v>9322</v>
      </c>
      <c r="J964" t="s">
        <v>823</v>
      </c>
      <c r="K964" t="s">
        <v>74</v>
      </c>
      <c r="L964" t="s">
        <v>74</v>
      </c>
      <c r="M964" t="s">
        <v>77</v>
      </c>
      <c r="N964" t="s">
        <v>78</v>
      </c>
      <c r="O964" t="s">
        <v>74</v>
      </c>
      <c r="P964" t="s">
        <v>74</v>
      </c>
      <c r="Q964" t="s">
        <v>74</v>
      </c>
      <c r="R964" t="s">
        <v>74</v>
      </c>
      <c r="S964" t="s">
        <v>74</v>
      </c>
      <c r="T964" t="s">
        <v>74</v>
      </c>
      <c r="U964" t="s">
        <v>74</v>
      </c>
      <c r="V964" t="s">
        <v>74</v>
      </c>
      <c r="W964" t="s">
        <v>9323</v>
      </c>
      <c r="X964" t="s">
        <v>2461</v>
      </c>
      <c r="Y964" t="s">
        <v>9324</v>
      </c>
      <c r="Z964" t="s">
        <v>74</v>
      </c>
      <c r="AA964" t="s">
        <v>9325</v>
      </c>
      <c r="AB964" t="s">
        <v>9326</v>
      </c>
      <c r="AC964" t="s">
        <v>74</v>
      </c>
      <c r="AD964" t="s">
        <v>74</v>
      </c>
      <c r="AE964" t="s">
        <v>74</v>
      </c>
      <c r="AF964" t="s">
        <v>74</v>
      </c>
      <c r="AG964">
        <v>35</v>
      </c>
      <c r="AH964">
        <v>48</v>
      </c>
      <c r="AI964">
        <v>50</v>
      </c>
      <c r="AJ964">
        <v>0</v>
      </c>
      <c r="AK964">
        <v>1</v>
      </c>
      <c r="AL964" t="s">
        <v>214</v>
      </c>
      <c r="AM964" t="s">
        <v>215</v>
      </c>
      <c r="AN964" t="s">
        <v>216</v>
      </c>
      <c r="AO964" t="s">
        <v>830</v>
      </c>
      <c r="AP964" t="s">
        <v>74</v>
      </c>
      <c r="AQ964" t="s">
        <v>74</v>
      </c>
      <c r="AR964" t="s">
        <v>831</v>
      </c>
      <c r="AS964" t="s">
        <v>832</v>
      </c>
      <c r="AT964" t="s">
        <v>2641</v>
      </c>
      <c r="AU964">
        <v>1990</v>
      </c>
      <c r="AV964">
        <v>10</v>
      </c>
      <c r="AW964">
        <v>5</v>
      </c>
      <c r="AX964" t="s">
        <v>74</v>
      </c>
      <c r="AY964" t="s">
        <v>74</v>
      </c>
      <c r="AZ964" t="s">
        <v>74</v>
      </c>
      <c r="BA964" t="s">
        <v>74</v>
      </c>
      <c r="BB964">
        <v>373</v>
      </c>
      <c r="BC964">
        <v>386</v>
      </c>
      <c r="BD964" t="s">
        <v>74</v>
      </c>
      <c r="BE964" t="s">
        <v>74</v>
      </c>
      <c r="BF964" t="s">
        <v>74</v>
      </c>
      <c r="BG964" t="s">
        <v>74</v>
      </c>
      <c r="BH964" t="s">
        <v>74</v>
      </c>
      <c r="BI964">
        <v>14</v>
      </c>
      <c r="BJ964" t="s">
        <v>833</v>
      </c>
      <c r="BK964" t="s">
        <v>97</v>
      </c>
      <c r="BL964" t="s">
        <v>438</v>
      </c>
      <c r="BM964" t="s">
        <v>9316</v>
      </c>
      <c r="BN964" t="s">
        <v>74</v>
      </c>
      <c r="BO964" t="s">
        <v>74</v>
      </c>
      <c r="BP964" t="s">
        <v>74</v>
      </c>
      <c r="BQ964" t="s">
        <v>74</v>
      </c>
      <c r="BR964" t="s">
        <v>100</v>
      </c>
      <c r="BS964" t="s">
        <v>9327</v>
      </c>
      <c r="BT964" t="str">
        <f>HYPERLINK("https%3A%2F%2Fwww.webofscience.com%2Fwos%2Fwoscc%2Ffull-record%2FWOS:A1990DD21700008","View Full Record in Web of Science")</f>
        <v>View Full Record in Web of Science</v>
      </c>
    </row>
    <row r="965" spans="1:72" x14ac:dyDescent="0.15">
      <c r="A965" t="s">
        <v>72</v>
      </c>
      <c r="B965" t="s">
        <v>9328</v>
      </c>
      <c r="C965" t="s">
        <v>74</v>
      </c>
      <c r="D965" t="s">
        <v>74</v>
      </c>
      <c r="E965" t="s">
        <v>74</v>
      </c>
      <c r="F965" t="s">
        <v>9328</v>
      </c>
      <c r="G965" t="s">
        <v>74</v>
      </c>
      <c r="H965" t="s">
        <v>74</v>
      </c>
      <c r="I965" t="s">
        <v>9329</v>
      </c>
      <c r="J965" t="s">
        <v>823</v>
      </c>
      <c r="K965" t="s">
        <v>74</v>
      </c>
      <c r="L965" t="s">
        <v>74</v>
      </c>
      <c r="M965" t="s">
        <v>77</v>
      </c>
      <c r="N965" t="s">
        <v>78</v>
      </c>
      <c r="O965" t="s">
        <v>74</v>
      </c>
      <c r="P965" t="s">
        <v>74</v>
      </c>
      <c r="Q965" t="s">
        <v>74</v>
      </c>
      <c r="R965" t="s">
        <v>74</v>
      </c>
      <c r="S965" t="s">
        <v>74</v>
      </c>
      <c r="T965" t="s">
        <v>74</v>
      </c>
      <c r="U965" t="s">
        <v>74</v>
      </c>
      <c r="V965" t="s">
        <v>74</v>
      </c>
      <c r="W965" t="s">
        <v>74</v>
      </c>
      <c r="X965" t="s">
        <v>74</v>
      </c>
      <c r="Y965" t="s">
        <v>9084</v>
      </c>
      <c r="Z965" t="s">
        <v>74</v>
      </c>
      <c r="AA965" t="s">
        <v>74</v>
      </c>
      <c r="AB965" t="s">
        <v>74</v>
      </c>
      <c r="AC965" t="s">
        <v>74</v>
      </c>
      <c r="AD965" t="s">
        <v>74</v>
      </c>
      <c r="AE965" t="s">
        <v>74</v>
      </c>
      <c r="AF965" t="s">
        <v>74</v>
      </c>
      <c r="AG965">
        <v>27</v>
      </c>
      <c r="AH965">
        <v>11</v>
      </c>
      <c r="AI965">
        <v>12</v>
      </c>
      <c r="AJ965">
        <v>1</v>
      </c>
      <c r="AK965">
        <v>2</v>
      </c>
      <c r="AL965" t="s">
        <v>214</v>
      </c>
      <c r="AM965" t="s">
        <v>215</v>
      </c>
      <c r="AN965" t="s">
        <v>216</v>
      </c>
      <c r="AO965" t="s">
        <v>830</v>
      </c>
      <c r="AP965" t="s">
        <v>74</v>
      </c>
      <c r="AQ965" t="s">
        <v>74</v>
      </c>
      <c r="AR965" t="s">
        <v>831</v>
      </c>
      <c r="AS965" t="s">
        <v>832</v>
      </c>
      <c r="AT965" t="s">
        <v>2641</v>
      </c>
      <c r="AU965">
        <v>1990</v>
      </c>
      <c r="AV965">
        <v>10</v>
      </c>
      <c r="AW965">
        <v>5</v>
      </c>
      <c r="AX965" t="s">
        <v>74</v>
      </c>
      <c r="AY965" t="s">
        <v>74</v>
      </c>
      <c r="AZ965" t="s">
        <v>74</v>
      </c>
      <c r="BA965" t="s">
        <v>74</v>
      </c>
      <c r="BB965">
        <v>387</v>
      </c>
      <c r="BC965">
        <v>391</v>
      </c>
      <c r="BD965" t="s">
        <v>74</v>
      </c>
      <c r="BE965" t="s">
        <v>74</v>
      </c>
      <c r="BF965" t="s">
        <v>74</v>
      </c>
      <c r="BG965" t="s">
        <v>74</v>
      </c>
      <c r="BH965" t="s">
        <v>74</v>
      </c>
      <c r="BI965">
        <v>5</v>
      </c>
      <c r="BJ965" t="s">
        <v>833</v>
      </c>
      <c r="BK965" t="s">
        <v>97</v>
      </c>
      <c r="BL965" t="s">
        <v>438</v>
      </c>
      <c r="BM965" t="s">
        <v>9316</v>
      </c>
      <c r="BN965" t="s">
        <v>74</v>
      </c>
      <c r="BO965" t="s">
        <v>74</v>
      </c>
      <c r="BP965" t="s">
        <v>74</v>
      </c>
      <c r="BQ965" t="s">
        <v>74</v>
      </c>
      <c r="BR965" t="s">
        <v>100</v>
      </c>
      <c r="BS965" t="s">
        <v>9330</v>
      </c>
      <c r="BT965" t="str">
        <f>HYPERLINK("https%3A%2F%2Fwww.webofscience.com%2Fwos%2Fwoscc%2Ffull-record%2FWOS:A1990DD21700009","View Full Record in Web of Science")</f>
        <v>View Full Record in Web of Science</v>
      </c>
    </row>
    <row r="966" spans="1:72" x14ac:dyDescent="0.15">
      <c r="A966" t="s">
        <v>72</v>
      </c>
      <c r="B966" t="s">
        <v>9331</v>
      </c>
      <c r="C966" t="s">
        <v>74</v>
      </c>
      <c r="D966" t="s">
        <v>74</v>
      </c>
      <c r="E966" t="s">
        <v>74</v>
      </c>
      <c r="F966" t="s">
        <v>9331</v>
      </c>
      <c r="G966" t="s">
        <v>74</v>
      </c>
      <c r="H966" t="s">
        <v>74</v>
      </c>
      <c r="I966" t="s">
        <v>9332</v>
      </c>
      <c r="J966" t="s">
        <v>823</v>
      </c>
      <c r="K966" t="s">
        <v>74</v>
      </c>
      <c r="L966" t="s">
        <v>74</v>
      </c>
      <c r="M966" t="s">
        <v>77</v>
      </c>
      <c r="N966" t="s">
        <v>78</v>
      </c>
      <c r="O966" t="s">
        <v>74</v>
      </c>
      <c r="P966" t="s">
        <v>74</v>
      </c>
      <c r="Q966" t="s">
        <v>74</v>
      </c>
      <c r="R966" t="s">
        <v>74</v>
      </c>
      <c r="S966" t="s">
        <v>74</v>
      </c>
      <c r="T966" t="s">
        <v>74</v>
      </c>
      <c r="U966" t="s">
        <v>74</v>
      </c>
      <c r="V966" t="s">
        <v>74</v>
      </c>
      <c r="W966" t="s">
        <v>74</v>
      </c>
      <c r="X966" t="s">
        <v>74</v>
      </c>
      <c r="Y966" t="s">
        <v>9333</v>
      </c>
      <c r="Z966" t="s">
        <v>74</v>
      </c>
      <c r="AA966" t="s">
        <v>74</v>
      </c>
      <c r="AB966" t="s">
        <v>74</v>
      </c>
      <c r="AC966" t="s">
        <v>74</v>
      </c>
      <c r="AD966" t="s">
        <v>74</v>
      </c>
      <c r="AE966" t="s">
        <v>74</v>
      </c>
      <c r="AF966" t="s">
        <v>74</v>
      </c>
      <c r="AG966">
        <v>30</v>
      </c>
      <c r="AH966">
        <v>40</v>
      </c>
      <c r="AI966">
        <v>43</v>
      </c>
      <c r="AJ966">
        <v>0</v>
      </c>
      <c r="AK966">
        <v>6</v>
      </c>
      <c r="AL966" t="s">
        <v>214</v>
      </c>
      <c r="AM966" t="s">
        <v>215</v>
      </c>
      <c r="AN966" t="s">
        <v>216</v>
      </c>
      <c r="AO966" t="s">
        <v>830</v>
      </c>
      <c r="AP966" t="s">
        <v>74</v>
      </c>
      <c r="AQ966" t="s">
        <v>74</v>
      </c>
      <c r="AR966" t="s">
        <v>831</v>
      </c>
      <c r="AS966" t="s">
        <v>832</v>
      </c>
      <c r="AT966" t="s">
        <v>2641</v>
      </c>
      <c r="AU966">
        <v>1990</v>
      </c>
      <c r="AV966">
        <v>10</v>
      </c>
      <c r="AW966">
        <v>5</v>
      </c>
      <c r="AX966" t="s">
        <v>74</v>
      </c>
      <c r="AY966" t="s">
        <v>74</v>
      </c>
      <c r="AZ966" t="s">
        <v>74</v>
      </c>
      <c r="BA966" t="s">
        <v>74</v>
      </c>
      <c r="BB966">
        <v>393</v>
      </c>
      <c r="BC966">
        <v>402</v>
      </c>
      <c r="BD966" t="s">
        <v>74</v>
      </c>
      <c r="BE966" t="s">
        <v>74</v>
      </c>
      <c r="BF966" t="s">
        <v>74</v>
      </c>
      <c r="BG966" t="s">
        <v>74</v>
      </c>
      <c r="BH966" t="s">
        <v>74</v>
      </c>
      <c r="BI966">
        <v>10</v>
      </c>
      <c r="BJ966" t="s">
        <v>833</v>
      </c>
      <c r="BK966" t="s">
        <v>97</v>
      </c>
      <c r="BL966" t="s">
        <v>438</v>
      </c>
      <c r="BM966" t="s">
        <v>9316</v>
      </c>
      <c r="BN966" t="s">
        <v>74</v>
      </c>
      <c r="BO966" t="s">
        <v>74</v>
      </c>
      <c r="BP966" t="s">
        <v>74</v>
      </c>
      <c r="BQ966" t="s">
        <v>74</v>
      </c>
      <c r="BR966" t="s">
        <v>100</v>
      </c>
      <c r="BS966" t="s">
        <v>9334</v>
      </c>
      <c r="BT966" t="str">
        <f>HYPERLINK("https%3A%2F%2Fwww.webofscience.com%2Fwos%2Fwoscc%2Ffull-record%2FWOS:A1990DD21700010","View Full Record in Web of Science")</f>
        <v>View Full Record in Web of Science</v>
      </c>
    </row>
    <row r="967" spans="1:72" x14ac:dyDescent="0.15">
      <c r="A967" t="s">
        <v>72</v>
      </c>
      <c r="B967" t="s">
        <v>9335</v>
      </c>
      <c r="C967" t="s">
        <v>74</v>
      </c>
      <c r="D967" t="s">
        <v>74</v>
      </c>
      <c r="E967" t="s">
        <v>74</v>
      </c>
      <c r="F967" t="s">
        <v>9335</v>
      </c>
      <c r="G967" t="s">
        <v>74</v>
      </c>
      <c r="H967" t="s">
        <v>74</v>
      </c>
      <c r="I967" t="s">
        <v>9336</v>
      </c>
      <c r="J967" t="s">
        <v>1477</v>
      </c>
      <c r="K967" t="s">
        <v>74</v>
      </c>
      <c r="L967" t="s">
        <v>74</v>
      </c>
      <c r="M967" t="s">
        <v>77</v>
      </c>
      <c r="N967" t="s">
        <v>78</v>
      </c>
      <c r="O967" t="s">
        <v>74</v>
      </c>
      <c r="P967" t="s">
        <v>74</v>
      </c>
      <c r="Q967" t="s">
        <v>74</v>
      </c>
      <c r="R967" t="s">
        <v>74</v>
      </c>
      <c r="S967" t="s">
        <v>74</v>
      </c>
      <c r="T967" t="s">
        <v>74</v>
      </c>
      <c r="U967" t="s">
        <v>74</v>
      </c>
      <c r="V967" t="s">
        <v>74</v>
      </c>
      <c r="W967" t="s">
        <v>74</v>
      </c>
      <c r="X967" t="s">
        <v>74</v>
      </c>
      <c r="Y967" t="s">
        <v>9337</v>
      </c>
      <c r="Z967" t="s">
        <v>74</v>
      </c>
      <c r="AA967" t="s">
        <v>9338</v>
      </c>
      <c r="AB967" t="s">
        <v>9339</v>
      </c>
      <c r="AC967" t="s">
        <v>74</v>
      </c>
      <c r="AD967" t="s">
        <v>74</v>
      </c>
      <c r="AE967" t="s">
        <v>74</v>
      </c>
      <c r="AF967" t="s">
        <v>74</v>
      </c>
      <c r="AG967">
        <v>45</v>
      </c>
      <c r="AH967">
        <v>283</v>
      </c>
      <c r="AI967">
        <v>305</v>
      </c>
      <c r="AJ967">
        <v>0</v>
      </c>
      <c r="AK967">
        <v>39</v>
      </c>
      <c r="AL967" t="s">
        <v>1481</v>
      </c>
      <c r="AM967" t="s">
        <v>87</v>
      </c>
      <c r="AN967" t="s">
        <v>1482</v>
      </c>
      <c r="AO967" t="s">
        <v>1483</v>
      </c>
      <c r="AP967" t="s">
        <v>74</v>
      </c>
      <c r="AQ967" t="s">
        <v>74</v>
      </c>
      <c r="AR967" t="s">
        <v>1477</v>
      </c>
      <c r="AS967" t="s">
        <v>1484</v>
      </c>
      <c r="AT967" t="s">
        <v>3140</v>
      </c>
      <c r="AU967">
        <v>1990</v>
      </c>
      <c r="AV967">
        <v>248</v>
      </c>
      <c r="AW967">
        <v>4951</v>
      </c>
      <c r="AX967" t="s">
        <v>74</v>
      </c>
      <c r="AY967" t="s">
        <v>74</v>
      </c>
      <c r="AZ967" t="s">
        <v>74</v>
      </c>
      <c r="BA967" t="s">
        <v>74</v>
      </c>
      <c r="BB967">
        <v>57</v>
      </c>
      <c r="BC967">
        <v>59</v>
      </c>
      <c r="BD967" t="s">
        <v>74</v>
      </c>
      <c r="BE967" t="s">
        <v>9340</v>
      </c>
      <c r="BF967" t="str">
        <f>HYPERLINK("http://dx.doi.org/10.1126/science.248.4951.57","http://dx.doi.org/10.1126/science.248.4951.57")</f>
        <v>http://dx.doi.org/10.1126/science.248.4951.57</v>
      </c>
      <c r="BG967" t="s">
        <v>74</v>
      </c>
      <c r="BH967" t="s">
        <v>74</v>
      </c>
      <c r="BI967">
        <v>3</v>
      </c>
      <c r="BJ967" t="s">
        <v>117</v>
      </c>
      <c r="BK967" t="s">
        <v>97</v>
      </c>
      <c r="BL967" t="s">
        <v>118</v>
      </c>
      <c r="BM967" t="s">
        <v>9341</v>
      </c>
      <c r="BN967">
        <v>17843316</v>
      </c>
      <c r="BO967" t="s">
        <v>74</v>
      </c>
      <c r="BP967" t="s">
        <v>74</v>
      </c>
      <c r="BQ967" t="s">
        <v>74</v>
      </c>
      <c r="BR967" t="s">
        <v>100</v>
      </c>
      <c r="BS967" t="s">
        <v>9342</v>
      </c>
      <c r="BT967" t="str">
        <f>HYPERLINK("https%3A%2F%2Fwww.webofscience.com%2Fwos%2Fwoscc%2Ffull-record%2FWOS:A1990CX64600030","View Full Record in Web of Science")</f>
        <v>View Full Record in Web of Science</v>
      </c>
    </row>
    <row r="968" spans="1:72" x14ac:dyDescent="0.15">
      <c r="A968" t="s">
        <v>72</v>
      </c>
      <c r="B968" t="s">
        <v>9343</v>
      </c>
      <c r="C968" t="s">
        <v>74</v>
      </c>
      <c r="D968" t="s">
        <v>74</v>
      </c>
      <c r="E968" t="s">
        <v>74</v>
      </c>
      <c r="F968" t="s">
        <v>9343</v>
      </c>
      <c r="G968" t="s">
        <v>74</v>
      </c>
      <c r="H968" t="s">
        <v>74</v>
      </c>
      <c r="I968" t="s">
        <v>9344</v>
      </c>
      <c r="J968" t="s">
        <v>9345</v>
      </c>
      <c r="K968" t="s">
        <v>74</v>
      </c>
      <c r="L968" t="s">
        <v>74</v>
      </c>
      <c r="M968" t="s">
        <v>77</v>
      </c>
      <c r="N968" t="s">
        <v>78</v>
      </c>
      <c r="O968" t="s">
        <v>74</v>
      </c>
      <c r="P968" t="s">
        <v>74</v>
      </c>
      <c r="Q968" t="s">
        <v>74</v>
      </c>
      <c r="R968" t="s">
        <v>74</v>
      </c>
      <c r="S968" t="s">
        <v>74</v>
      </c>
      <c r="T968" t="s">
        <v>74</v>
      </c>
      <c r="U968" t="s">
        <v>74</v>
      </c>
      <c r="V968" t="s">
        <v>74</v>
      </c>
      <c r="W968" t="s">
        <v>74</v>
      </c>
      <c r="X968" t="s">
        <v>74</v>
      </c>
      <c r="Y968" t="s">
        <v>9346</v>
      </c>
      <c r="Z968" t="s">
        <v>74</v>
      </c>
      <c r="AA968" t="s">
        <v>74</v>
      </c>
      <c r="AB968" t="s">
        <v>74</v>
      </c>
      <c r="AC968" t="s">
        <v>74</v>
      </c>
      <c r="AD968" t="s">
        <v>74</v>
      </c>
      <c r="AE968" t="s">
        <v>74</v>
      </c>
      <c r="AF968" t="s">
        <v>74</v>
      </c>
      <c r="AG968">
        <v>73</v>
      </c>
      <c r="AH968">
        <v>31</v>
      </c>
      <c r="AI968">
        <v>33</v>
      </c>
      <c r="AJ968">
        <v>0</v>
      </c>
      <c r="AK968">
        <v>2</v>
      </c>
      <c r="AL968" t="s">
        <v>9347</v>
      </c>
      <c r="AM968" t="s">
        <v>9348</v>
      </c>
      <c r="AN968" t="s">
        <v>9349</v>
      </c>
      <c r="AO968" t="s">
        <v>9350</v>
      </c>
      <c r="AP968" t="s">
        <v>74</v>
      </c>
      <c r="AQ968" t="s">
        <v>74</v>
      </c>
      <c r="AR968" t="s">
        <v>9345</v>
      </c>
      <c r="AS968" t="s">
        <v>9351</v>
      </c>
      <c r="AT968" t="s">
        <v>3155</v>
      </c>
      <c r="AU968">
        <v>1990</v>
      </c>
      <c r="AV968">
        <v>19</v>
      </c>
      <c r="AW968">
        <v>2</v>
      </c>
      <c r="AX968" t="s">
        <v>74</v>
      </c>
      <c r="AY968" t="s">
        <v>74</v>
      </c>
      <c r="AZ968" t="s">
        <v>74</v>
      </c>
      <c r="BA968" t="s">
        <v>74</v>
      </c>
      <c r="BB968">
        <v>52</v>
      </c>
      <c r="BC968">
        <v>61</v>
      </c>
      <c r="BD968" t="s">
        <v>74</v>
      </c>
      <c r="BE968" t="s">
        <v>74</v>
      </c>
      <c r="BF968" t="s">
        <v>74</v>
      </c>
      <c r="BG968" t="s">
        <v>74</v>
      </c>
      <c r="BH968" t="s">
        <v>74</v>
      </c>
      <c r="BI968">
        <v>10</v>
      </c>
      <c r="BJ968" t="s">
        <v>3502</v>
      </c>
      <c r="BK968" t="s">
        <v>97</v>
      </c>
      <c r="BL968" t="s">
        <v>3503</v>
      </c>
      <c r="BM968" t="s">
        <v>9352</v>
      </c>
      <c r="BN968" t="s">
        <v>74</v>
      </c>
      <c r="BO968" t="s">
        <v>74</v>
      </c>
      <c r="BP968" t="s">
        <v>74</v>
      </c>
      <c r="BQ968" t="s">
        <v>74</v>
      </c>
      <c r="BR968" t="s">
        <v>100</v>
      </c>
      <c r="BS968" t="s">
        <v>9353</v>
      </c>
      <c r="BT968" t="str">
        <f>HYPERLINK("https%3A%2F%2Fwww.webofscience.com%2Fwos%2Fwoscc%2Ffull-record%2FWOS:A1990CY16700002","View Full Record in Web of Science")</f>
        <v>View Full Record in Web of Science</v>
      </c>
    </row>
    <row r="969" spans="1:72" x14ac:dyDescent="0.15">
      <c r="A969" t="s">
        <v>72</v>
      </c>
      <c r="B969" t="s">
        <v>9354</v>
      </c>
      <c r="C969" t="s">
        <v>74</v>
      </c>
      <c r="D969" t="s">
        <v>74</v>
      </c>
      <c r="E969" t="s">
        <v>74</v>
      </c>
      <c r="F969" t="s">
        <v>9354</v>
      </c>
      <c r="G969" t="s">
        <v>74</v>
      </c>
      <c r="H969" t="s">
        <v>74</v>
      </c>
      <c r="I969" t="s">
        <v>9355</v>
      </c>
      <c r="J969" t="s">
        <v>208</v>
      </c>
      <c r="K969" t="s">
        <v>74</v>
      </c>
      <c r="L969" t="s">
        <v>74</v>
      </c>
      <c r="M969" t="s">
        <v>77</v>
      </c>
      <c r="N969" t="s">
        <v>78</v>
      </c>
      <c r="O969" t="s">
        <v>74</v>
      </c>
      <c r="P969" t="s">
        <v>74</v>
      </c>
      <c r="Q969" t="s">
        <v>74</v>
      </c>
      <c r="R969" t="s">
        <v>74</v>
      </c>
      <c r="S969" t="s">
        <v>74</v>
      </c>
      <c r="T969" t="s">
        <v>74</v>
      </c>
      <c r="U969" t="s">
        <v>74</v>
      </c>
      <c r="V969" t="s">
        <v>74</v>
      </c>
      <c r="W969" t="s">
        <v>812</v>
      </c>
      <c r="X969" t="s">
        <v>782</v>
      </c>
      <c r="Y969" t="s">
        <v>4913</v>
      </c>
      <c r="Z969" t="s">
        <v>74</v>
      </c>
      <c r="AA969" t="s">
        <v>4914</v>
      </c>
      <c r="AB969" t="s">
        <v>74</v>
      </c>
      <c r="AC969" t="s">
        <v>74</v>
      </c>
      <c r="AD969" t="s">
        <v>74</v>
      </c>
      <c r="AE969" t="s">
        <v>74</v>
      </c>
      <c r="AF969" t="s">
        <v>74</v>
      </c>
      <c r="AG969">
        <v>27</v>
      </c>
      <c r="AH969">
        <v>15</v>
      </c>
      <c r="AI969">
        <v>15</v>
      </c>
      <c r="AJ969">
        <v>0</v>
      </c>
      <c r="AK969">
        <v>0</v>
      </c>
      <c r="AL969" t="s">
        <v>214</v>
      </c>
      <c r="AM969" t="s">
        <v>215</v>
      </c>
      <c r="AN969" t="s">
        <v>216</v>
      </c>
      <c r="AO969" t="s">
        <v>217</v>
      </c>
      <c r="AP969" t="s">
        <v>74</v>
      </c>
      <c r="AQ969" t="s">
        <v>74</v>
      </c>
      <c r="AR969" t="s">
        <v>218</v>
      </c>
      <c r="AS969" t="s">
        <v>219</v>
      </c>
      <c r="AT969" t="s">
        <v>3155</v>
      </c>
      <c r="AU969">
        <v>1990</v>
      </c>
      <c r="AV969">
        <v>8</v>
      </c>
      <c r="AW969">
        <v>4</v>
      </c>
      <c r="AX969" t="s">
        <v>74</v>
      </c>
      <c r="AY969" t="s">
        <v>74</v>
      </c>
      <c r="AZ969" t="s">
        <v>74</v>
      </c>
      <c r="BA969" t="s">
        <v>74</v>
      </c>
      <c r="BB969">
        <v>273</v>
      </c>
      <c r="BC969">
        <v>285</v>
      </c>
      <c r="BD969" t="s">
        <v>74</v>
      </c>
      <c r="BE969" t="s">
        <v>74</v>
      </c>
      <c r="BF969" t="s">
        <v>74</v>
      </c>
      <c r="BG969" t="s">
        <v>74</v>
      </c>
      <c r="BH969" t="s">
        <v>74</v>
      </c>
      <c r="BI969">
        <v>13</v>
      </c>
      <c r="BJ969" t="s">
        <v>221</v>
      </c>
      <c r="BK969" t="s">
        <v>97</v>
      </c>
      <c r="BL969" t="s">
        <v>222</v>
      </c>
      <c r="BM969" t="s">
        <v>9356</v>
      </c>
      <c r="BN969" t="s">
        <v>74</v>
      </c>
      <c r="BO969" t="s">
        <v>74</v>
      </c>
      <c r="BP969" t="s">
        <v>74</v>
      </c>
      <c r="BQ969" t="s">
        <v>74</v>
      </c>
      <c r="BR969" t="s">
        <v>100</v>
      </c>
      <c r="BS969" t="s">
        <v>9357</v>
      </c>
      <c r="BT969" t="str">
        <f>HYPERLINK("https%3A%2F%2Fwww.webofscience.com%2Fwos%2Fwoscc%2Ffull-record%2FWOS:A1990CY99100004","View Full Record in Web of Science")</f>
        <v>View Full Record in Web of Science</v>
      </c>
    </row>
    <row r="970" spans="1:72" x14ac:dyDescent="0.15">
      <c r="A970" t="s">
        <v>72</v>
      </c>
      <c r="B970" t="s">
        <v>9358</v>
      </c>
      <c r="C970" t="s">
        <v>74</v>
      </c>
      <c r="D970" t="s">
        <v>74</v>
      </c>
      <c r="E970" t="s">
        <v>74</v>
      </c>
      <c r="F970" t="s">
        <v>9358</v>
      </c>
      <c r="G970" t="s">
        <v>74</v>
      </c>
      <c r="H970" t="s">
        <v>74</v>
      </c>
      <c r="I970" t="s">
        <v>9359</v>
      </c>
      <c r="J970" t="s">
        <v>2140</v>
      </c>
      <c r="K970" t="s">
        <v>74</v>
      </c>
      <c r="L970" t="s">
        <v>74</v>
      </c>
      <c r="M970" t="s">
        <v>77</v>
      </c>
      <c r="N970" t="s">
        <v>78</v>
      </c>
      <c r="O970" t="s">
        <v>74</v>
      </c>
      <c r="P970" t="s">
        <v>74</v>
      </c>
      <c r="Q970" t="s">
        <v>74</v>
      </c>
      <c r="R970" t="s">
        <v>74</v>
      </c>
      <c r="S970" t="s">
        <v>74</v>
      </c>
      <c r="T970" t="s">
        <v>74</v>
      </c>
      <c r="U970" t="s">
        <v>74</v>
      </c>
      <c r="V970" t="s">
        <v>74</v>
      </c>
      <c r="W970" t="s">
        <v>1773</v>
      </c>
      <c r="X970" t="s">
        <v>1774</v>
      </c>
      <c r="Y970" t="s">
        <v>9360</v>
      </c>
      <c r="Z970" t="s">
        <v>74</v>
      </c>
      <c r="AA970" t="s">
        <v>74</v>
      </c>
      <c r="AB970" t="s">
        <v>9361</v>
      </c>
      <c r="AC970" t="s">
        <v>74</v>
      </c>
      <c r="AD970" t="s">
        <v>74</v>
      </c>
      <c r="AE970" t="s">
        <v>74</v>
      </c>
      <c r="AF970" t="s">
        <v>74</v>
      </c>
      <c r="AG970">
        <v>67</v>
      </c>
      <c r="AH970">
        <v>30</v>
      </c>
      <c r="AI970">
        <v>37</v>
      </c>
      <c r="AJ970">
        <v>0</v>
      </c>
      <c r="AK970">
        <v>3</v>
      </c>
      <c r="AL970" t="s">
        <v>234</v>
      </c>
      <c r="AM970" t="s">
        <v>235</v>
      </c>
      <c r="AN970" t="s">
        <v>236</v>
      </c>
      <c r="AO970" t="s">
        <v>2145</v>
      </c>
      <c r="AP970" t="s">
        <v>74</v>
      </c>
      <c r="AQ970" t="s">
        <v>74</v>
      </c>
      <c r="AR970" t="s">
        <v>2146</v>
      </c>
      <c r="AS970" t="s">
        <v>2147</v>
      </c>
      <c r="AT970" t="s">
        <v>3155</v>
      </c>
      <c r="AU970">
        <v>1990</v>
      </c>
      <c r="AV970">
        <v>51</v>
      </c>
      <c r="AW970" t="s">
        <v>415</v>
      </c>
      <c r="AX970" t="s">
        <v>74</v>
      </c>
      <c r="AY970" t="s">
        <v>74</v>
      </c>
      <c r="AZ970" t="s">
        <v>74</v>
      </c>
      <c r="BA970" t="s">
        <v>74</v>
      </c>
      <c r="BB970">
        <v>123</v>
      </c>
      <c r="BC970">
        <v>158</v>
      </c>
      <c r="BD970" t="s">
        <v>74</v>
      </c>
      <c r="BE970" t="s">
        <v>9362</v>
      </c>
      <c r="BF970" t="str">
        <f>HYPERLINK("http://dx.doi.org/10.1007/BF00120464","http://dx.doi.org/10.1007/BF00120464")</f>
        <v>http://dx.doi.org/10.1007/BF00120464</v>
      </c>
      <c r="BG970" t="s">
        <v>74</v>
      </c>
      <c r="BH970" t="s">
        <v>74</v>
      </c>
      <c r="BI970">
        <v>36</v>
      </c>
      <c r="BJ970" t="s">
        <v>96</v>
      </c>
      <c r="BK970" t="s">
        <v>97</v>
      </c>
      <c r="BL970" t="s">
        <v>96</v>
      </c>
      <c r="BM970" t="s">
        <v>9363</v>
      </c>
      <c r="BN970" t="s">
        <v>74</v>
      </c>
      <c r="BO970" t="s">
        <v>74</v>
      </c>
      <c r="BP970" t="s">
        <v>74</v>
      </c>
      <c r="BQ970" t="s">
        <v>74</v>
      </c>
      <c r="BR970" t="s">
        <v>100</v>
      </c>
      <c r="BS970" t="s">
        <v>9364</v>
      </c>
      <c r="BT970" t="str">
        <f>HYPERLINK("https%3A%2F%2Fwww.webofscience.com%2Fwos%2Fwoscc%2Ffull-record%2FWOS:A1990CZ52100006","View Full Record in Web of Science")</f>
        <v>View Full Record in Web of Science</v>
      </c>
    </row>
    <row r="971" spans="1:72" x14ac:dyDescent="0.15">
      <c r="A971" t="s">
        <v>72</v>
      </c>
      <c r="B971" t="s">
        <v>3520</v>
      </c>
      <c r="C971" t="s">
        <v>74</v>
      </c>
      <c r="D971" t="s">
        <v>74</v>
      </c>
      <c r="E971" t="s">
        <v>74</v>
      </c>
      <c r="F971" t="s">
        <v>3520</v>
      </c>
      <c r="G971" t="s">
        <v>74</v>
      </c>
      <c r="H971" t="s">
        <v>74</v>
      </c>
      <c r="I971" t="s">
        <v>9365</v>
      </c>
      <c r="J971" t="s">
        <v>9366</v>
      </c>
      <c r="K971" t="s">
        <v>74</v>
      </c>
      <c r="L971" t="s">
        <v>74</v>
      </c>
      <c r="M971" t="s">
        <v>77</v>
      </c>
      <c r="N971" t="s">
        <v>78</v>
      </c>
      <c r="O971" t="s">
        <v>74</v>
      </c>
      <c r="P971" t="s">
        <v>74</v>
      </c>
      <c r="Q971" t="s">
        <v>74</v>
      </c>
      <c r="R971" t="s">
        <v>74</v>
      </c>
      <c r="S971" t="s">
        <v>74</v>
      </c>
      <c r="T971" t="s">
        <v>74</v>
      </c>
      <c r="U971" t="s">
        <v>74</v>
      </c>
      <c r="V971" t="s">
        <v>74</v>
      </c>
      <c r="W971" t="s">
        <v>74</v>
      </c>
      <c r="X971" t="s">
        <v>74</v>
      </c>
      <c r="Y971" t="s">
        <v>3525</v>
      </c>
      <c r="Z971" t="s">
        <v>74</v>
      </c>
      <c r="AA971" t="s">
        <v>74</v>
      </c>
      <c r="AB971" t="s">
        <v>74</v>
      </c>
      <c r="AC971" t="s">
        <v>74</v>
      </c>
      <c r="AD971" t="s">
        <v>74</v>
      </c>
      <c r="AE971" t="s">
        <v>74</v>
      </c>
      <c r="AF971" t="s">
        <v>74</v>
      </c>
      <c r="AG971">
        <v>0</v>
      </c>
      <c r="AH971">
        <v>1</v>
      </c>
      <c r="AI971">
        <v>1</v>
      </c>
      <c r="AJ971">
        <v>0</v>
      </c>
      <c r="AK971">
        <v>0</v>
      </c>
      <c r="AL971" t="s">
        <v>8807</v>
      </c>
      <c r="AM971" t="s">
        <v>8808</v>
      </c>
      <c r="AN971" t="s">
        <v>8809</v>
      </c>
      <c r="AO971" t="s">
        <v>9367</v>
      </c>
      <c r="AP971" t="s">
        <v>74</v>
      </c>
      <c r="AQ971" t="s">
        <v>74</v>
      </c>
      <c r="AR971" t="s">
        <v>9368</v>
      </c>
      <c r="AS971" t="s">
        <v>9369</v>
      </c>
      <c r="AT971" t="s">
        <v>3155</v>
      </c>
      <c r="AU971">
        <v>1990</v>
      </c>
      <c r="AV971">
        <v>35</v>
      </c>
      <c r="AW971">
        <v>8</v>
      </c>
      <c r="AX971" t="s">
        <v>74</v>
      </c>
      <c r="AY971" t="s">
        <v>74</v>
      </c>
      <c r="AZ971" t="s">
        <v>74</v>
      </c>
      <c r="BA971" t="s">
        <v>74</v>
      </c>
      <c r="BB971">
        <v>663</v>
      </c>
      <c r="BC971">
        <v>666</v>
      </c>
      <c r="BD971" t="s">
        <v>74</v>
      </c>
      <c r="BE971" t="s">
        <v>74</v>
      </c>
      <c r="BF971" t="s">
        <v>74</v>
      </c>
      <c r="BG971" t="s">
        <v>74</v>
      </c>
      <c r="BH971" t="s">
        <v>74</v>
      </c>
      <c r="BI971">
        <v>4</v>
      </c>
      <c r="BJ971" t="s">
        <v>117</v>
      </c>
      <c r="BK971" t="s">
        <v>97</v>
      </c>
      <c r="BL971" t="s">
        <v>118</v>
      </c>
      <c r="BM971" t="s">
        <v>9370</v>
      </c>
      <c r="BN971" t="s">
        <v>74</v>
      </c>
      <c r="BO971" t="s">
        <v>74</v>
      </c>
      <c r="BP971" t="s">
        <v>74</v>
      </c>
      <c r="BQ971" t="s">
        <v>74</v>
      </c>
      <c r="BR971" t="s">
        <v>100</v>
      </c>
      <c r="BS971" t="s">
        <v>9371</v>
      </c>
      <c r="BT971" t="str">
        <f>HYPERLINK("https%3A%2F%2Fwww.webofscience.com%2Fwos%2Fwoscc%2Ffull-record%2FWOS:A1990DB58500011","View Full Record in Web of Science")</f>
        <v>View Full Record in Web of Science</v>
      </c>
    </row>
    <row r="972" spans="1:72" x14ac:dyDescent="0.15">
      <c r="A972" t="s">
        <v>72</v>
      </c>
      <c r="B972" t="s">
        <v>9372</v>
      </c>
      <c r="C972" t="s">
        <v>74</v>
      </c>
      <c r="D972" t="s">
        <v>74</v>
      </c>
      <c r="E972" t="s">
        <v>74</v>
      </c>
      <c r="F972" t="s">
        <v>9372</v>
      </c>
      <c r="G972" t="s">
        <v>74</v>
      </c>
      <c r="H972" t="s">
        <v>74</v>
      </c>
      <c r="I972" t="s">
        <v>9373</v>
      </c>
      <c r="J972" t="s">
        <v>7500</v>
      </c>
      <c r="K972" t="s">
        <v>74</v>
      </c>
      <c r="L972" t="s">
        <v>74</v>
      </c>
      <c r="M972" t="s">
        <v>77</v>
      </c>
      <c r="N972" t="s">
        <v>78</v>
      </c>
      <c r="O972" t="s">
        <v>74</v>
      </c>
      <c r="P972" t="s">
        <v>74</v>
      </c>
      <c r="Q972" t="s">
        <v>74</v>
      </c>
      <c r="R972" t="s">
        <v>74</v>
      </c>
      <c r="S972" t="s">
        <v>74</v>
      </c>
      <c r="T972" t="s">
        <v>74</v>
      </c>
      <c r="U972" t="s">
        <v>74</v>
      </c>
      <c r="V972" t="s">
        <v>74</v>
      </c>
      <c r="W972" t="s">
        <v>9374</v>
      </c>
      <c r="X972" t="s">
        <v>9375</v>
      </c>
      <c r="Y972" t="s">
        <v>74</v>
      </c>
      <c r="Z972" t="s">
        <v>74</v>
      </c>
      <c r="AA972" t="s">
        <v>74</v>
      </c>
      <c r="AB972" t="s">
        <v>7973</v>
      </c>
      <c r="AC972" t="s">
        <v>74</v>
      </c>
      <c r="AD972" t="s">
        <v>74</v>
      </c>
      <c r="AE972" t="s">
        <v>74</v>
      </c>
      <c r="AF972" t="s">
        <v>74</v>
      </c>
      <c r="AG972">
        <v>13</v>
      </c>
      <c r="AH972">
        <v>5</v>
      </c>
      <c r="AI972">
        <v>6</v>
      </c>
      <c r="AJ972">
        <v>0</v>
      </c>
      <c r="AK972">
        <v>0</v>
      </c>
      <c r="AL972" t="s">
        <v>555</v>
      </c>
      <c r="AM972" t="s">
        <v>519</v>
      </c>
      <c r="AN972" t="s">
        <v>520</v>
      </c>
      <c r="AO972" t="s">
        <v>7503</v>
      </c>
      <c r="AP972" t="s">
        <v>9376</v>
      </c>
      <c r="AQ972" t="s">
        <v>74</v>
      </c>
      <c r="AR972" t="s">
        <v>7504</v>
      </c>
      <c r="AS972" t="s">
        <v>7505</v>
      </c>
      <c r="AT972" t="s">
        <v>3155</v>
      </c>
      <c r="AU972">
        <v>1990</v>
      </c>
      <c r="AV972">
        <v>27</v>
      </c>
      <c r="AW972">
        <v>1</v>
      </c>
      <c r="AX972" t="s">
        <v>74</v>
      </c>
      <c r="AY972" t="s">
        <v>74</v>
      </c>
      <c r="AZ972" t="s">
        <v>74</v>
      </c>
      <c r="BA972" t="s">
        <v>74</v>
      </c>
      <c r="BB972">
        <v>298</v>
      </c>
      <c r="BC972">
        <v>307</v>
      </c>
      <c r="BD972" t="s">
        <v>74</v>
      </c>
      <c r="BE972" t="s">
        <v>9377</v>
      </c>
      <c r="BF972" t="str">
        <f>HYPERLINK("http://dx.doi.org/10.2307/2403586","http://dx.doi.org/10.2307/2403586")</f>
        <v>http://dx.doi.org/10.2307/2403586</v>
      </c>
      <c r="BG972" t="s">
        <v>74</v>
      </c>
      <c r="BH972" t="s">
        <v>74</v>
      </c>
      <c r="BI972">
        <v>10</v>
      </c>
      <c r="BJ972" t="s">
        <v>833</v>
      </c>
      <c r="BK972" t="s">
        <v>97</v>
      </c>
      <c r="BL972" t="s">
        <v>438</v>
      </c>
      <c r="BM972" t="s">
        <v>9378</v>
      </c>
      <c r="BN972" t="s">
        <v>74</v>
      </c>
      <c r="BO972" t="s">
        <v>74</v>
      </c>
      <c r="BP972" t="s">
        <v>74</v>
      </c>
      <c r="BQ972" t="s">
        <v>74</v>
      </c>
      <c r="BR972" t="s">
        <v>100</v>
      </c>
      <c r="BS972" t="s">
        <v>9379</v>
      </c>
      <c r="BT972" t="str">
        <f>HYPERLINK("https%3A%2F%2Fwww.webofscience.com%2Fwos%2Fwoscc%2Ffull-record%2FWOS:A1990CW59200023","View Full Record in Web of Science")</f>
        <v>View Full Record in Web of Science</v>
      </c>
    </row>
    <row r="973" spans="1:72" x14ac:dyDescent="0.15">
      <c r="A973" t="s">
        <v>72</v>
      </c>
      <c r="B973" t="s">
        <v>9380</v>
      </c>
      <c r="C973" t="s">
        <v>74</v>
      </c>
      <c r="D973" t="s">
        <v>74</v>
      </c>
      <c r="E973" t="s">
        <v>74</v>
      </c>
      <c r="F973" t="s">
        <v>9380</v>
      </c>
      <c r="G973" t="s">
        <v>74</v>
      </c>
      <c r="H973" t="s">
        <v>74</v>
      </c>
      <c r="I973" t="s">
        <v>9381</v>
      </c>
      <c r="J973" t="s">
        <v>532</v>
      </c>
      <c r="K973" t="s">
        <v>74</v>
      </c>
      <c r="L973" t="s">
        <v>74</v>
      </c>
      <c r="M973" t="s">
        <v>77</v>
      </c>
      <c r="N973" t="s">
        <v>78</v>
      </c>
      <c r="O973" t="s">
        <v>74</v>
      </c>
      <c r="P973" t="s">
        <v>74</v>
      </c>
      <c r="Q973" t="s">
        <v>74</v>
      </c>
      <c r="R973" t="s">
        <v>74</v>
      </c>
      <c r="S973" t="s">
        <v>74</v>
      </c>
      <c r="T973" t="s">
        <v>74</v>
      </c>
      <c r="U973" t="s">
        <v>74</v>
      </c>
      <c r="V973" t="s">
        <v>74</v>
      </c>
      <c r="W973" t="s">
        <v>9382</v>
      </c>
      <c r="X973" t="s">
        <v>9383</v>
      </c>
      <c r="Y973" t="s">
        <v>74</v>
      </c>
      <c r="Z973" t="s">
        <v>74</v>
      </c>
      <c r="AA973" t="s">
        <v>74</v>
      </c>
      <c r="AB973" t="s">
        <v>74</v>
      </c>
      <c r="AC973" t="s">
        <v>74</v>
      </c>
      <c r="AD973" t="s">
        <v>74</v>
      </c>
      <c r="AE973" t="s">
        <v>74</v>
      </c>
      <c r="AF973" t="s">
        <v>74</v>
      </c>
      <c r="AG973">
        <v>18</v>
      </c>
      <c r="AH973">
        <v>9</v>
      </c>
      <c r="AI973">
        <v>9</v>
      </c>
      <c r="AJ973">
        <v>0</v>
      </c>
      <c r="AK973">
        <v>0</v>
      </c>
      <c r="AL973" t="s">
        <v>461</v>
      </c>
      <c r="AM973" t="s">
        <v>249</v>
      </c>
      <c r="AN973" t="s">
        <v>462</v>
      </c>
      <c r="AO973" t="s">
        <v>539</v>
      </c>
      <c r="AP973" t="s">
        <v>74</v>
      </c>
      <c r="AQ973" t="s">
        <v>74</v>
      </c>
      <c r="AR973" t="s">
        <v>540</v>
      </c>
      <c r="AS973" t="s">
        <v>541</v>
      </c>
      <c r="AT973" t="s">
        <v>3155</v>
      </c>
      <c r="AU973">
        <v>1990</v>
      </c>
      <c r="AV973">
        <v>52</v>
      </c>
      <c r="AW973">
        <v>4</v>
      </c>
      <c r="AX973" t="s">
        <v>74</v>
      </c>
      <c r="AY973" t="s">
        <v>74</v>
      </c>
      <c r="AZ973" t="s">
        <v>74</v>
      </c>
      <c r="BA973" t="s">
        <v>74</v>
      </c>
      <c r="BB973">
        <v>289</v>
      </c>
      <c r="BC973">
        <v>303</v>
      </c>
      <c r="BD973" t="s">
        <v>74</v>
      </c>
      <c r="BE973" t="s">
        <v>9384</v>
      </c>
      <c r="BF973" t="str">
        <f>HYPERLINK("http://dx.doi.org/10.1016/0021-9169(90)90096-6","http://dx.doi.org/10.1016/0021-9169(90)90096-6")</f>
        <v>http://dx.doi.org/10.1016/0021-9169(90)90096-6</v>
      </c>
      <c r="BG973" t="s">
        <v>74</v>
      </c>
      <c r="BH973" t="s">
        <v>74</v>
      </c>
      <c r="BI973">
        <v>15</v>
      </c>
      <c r="BJ973" t="s">
        <v>96</v>
      </c>
      <c r="BK973" t="s">
        <v>97</v>
      </c>
      <c r="BL973" t="s">
        <v>96</v>
      </c>
      <c r="BM973" t="s">
        <v>9385</v>
      </c>
      <c r="BN973" t="s">
        <v>74</v>
      </c>
      <c r="BO973" t="s">
        <v>74</v>
      </c>
      <c r="BP973" t="s">
        <v>74</v>
      </c>
      <c r="BQ973" t="s">
        <v>74</v>
      </c>
      <c r="BR973" t="s">
        <v>100</v>
      </c>
      <c r="BS973" t="s">
        <v>9386</v>
      </c>
      <c r="BT973" t="str">
        <f>HYPERLINK("https%3A%2F%2Fwww.webofscience.com%2Fwos%2Fwoscc%2Ffull-record%2FWOS:A1990DT75400007","View Full Record in Web of Science")</f>
        <v>View Full Record in Web of Science</v>
      </c>
    </row>
    <row r="974" spans="1:72" x14ac:dyDescent="0.15">
      <c r="A974" t="s">
        <v>72</v>
      </c>
      <c r="B974" t="s">
        <v>9387</v>
      </c>
      <c r="C974" t="s">
        <v>74</v>
      </c>
      <c r="D974" t="s">
        <v>74</v>
      </c>
      <c r="E974" t="s">
        <v>74</v>
      </c>
      <c r="F974" t="s">
        <v>9387</v>
      </c>
      <c r="G974" t="s">
        <v>74</v>
      </c>
      <c r="H974" t="s">
        <v>74</v>
      </c>
      <c r="I974" t="s">
        <v>9388</v>
      </c>
      <c r="J974" t="s">
        <v>9389</v>
      </c>
      <c r="K974" t="s">
        <v>74</v>
      </c>
      <c r="L974" t="s">
        <v>74</v>
      </c>
      <c r="M974" t="s">
        <v>77</v>
      </c>
      <c r="N974" t="s">
        <v>78</v>
      </c>
      <c r="O974" t="s">
        <v>74</v>
      </c>
      <c r="P974" t="s">
        <v>74</v>
      </c>
      <c r="Q974" t="s">
        <v>74</v>
      </c>
      <c r="R974" t="s">
        <v>74</v>
      </c>
      <c r="S974" t="s">
        <v>74</v>
      </c>
      <c r="T974" t="s">
        <v>74</v>
      </c>
      <c r="U974" t="s">
        <v>74</v>
      </c>
      <c r="V974" t="s">
        <v>74</v>
      </c>
      <c r="W974" t="s">
        <v>9390</v>
      </c>
      <c r="X974" t="s">
        <v>9391</v>
      </c>
      <c r="Y974" t="s">
        <v>9392</v>
      </c>
      <c r="Z974" t="s">
        <v>74</v>
      </c>
      <c r="AA974" t="s">
        <v>74</v>
      </c>
      <c r="AB974" t="s">
        <v>74</v>
      </c>
      <c r="AC974" t="s">
        <v>74</v>
      </c>
      <c r="AD974" t="s">
        <v>74</v>
      </c>
      <c r="AE974" t="s">
        <v>74</v>
      </c>
      <c r="AF974" t="s">
        <v>74</v>
      </c>
      <c r="AG974">
        <v>37</v>
      </c>
      <c r="AH974">
        <v>61</v>
      </c>
      <c r="AI974">
        <v>64</v>
      </c>
      <c r="AJ974">
        <v>0</v>
      </c>
      <c r="AK974">
        <v>3</v>
      </c>
      <c r="AL974" t="s">
        <v>9393</v>
      </c>
      <c r="AM974" t="s">
        <v>9394</v>
      </c>
      <c r="AN974" t="s">
        <v>9395</v>
      </c>
      <c r="AO974" t="s">
        <v>9396</v>
      </c>
      <c r="AP974" t="s">
        <v>74</v>
      </c>
      <c r="AQ974" t="s">
        <v>74</v>
      </c>
      <c r="AR974" t="s">
        <v>9397</v>
      </c>
      <c r="AS974" t="s">
        <v>9398</v>
      </c>
      <c r="AT974" t="s">
        <v>3155</v>
      </c>
      <c r="AU974">
        <v>1990</v>
      </c>
      <c r="AV974">
        <v>70</v>
      </c>
      <c r="AW974">
        <v>4</v>
      </c>
      <c r="AX974" t="s">
        <v>74</v>
      </c>
      <c r="AY974" t="s">
        <v>74</v>
      </c>
      <c r="AZ974" t="s">
        <v>74</v>
      </c>
      <c r="BA974" t="s">
        <v>74</v>
      </c>
      <c r="BB974">
        <v>965</v>
      </c>
      <c r="BC974">
        <v>974</v>
      </c>
      <c r="BD974" t="s">
        <v>74</v>
      </c>
      <c r="BE974" t="s">
        <v>9399</v>
      </c>
      <c r="BF974" t="str">
        <f>HYPERLINK("http://dx.doi.org/10.1210/jcem-70-4-965","http://dx.doi.org/10.1210/jcem-70-4-965")</f>
        <v>http://dx.doi.org/10.1210/jcem-70-4-965</v>
      </c>
      <c r="BG974" t="s">
        <v>74</v>
      </c>
      <c r="BH974" t="s">
        <v>74</v>
      </c>
      <c r="BI974">
        <v>10</v>
      </c>
      <c r="BJ974" t="s">
        <v>9400</v>
      </c>
      <c r="BK974" t="s">
        <v>97</v>
      </c>
      <c r="BL974" t="s">
        <v>9400</v>
      </c>
      <c r="BM974" t="s">
        <v>9401</v>
      </c>
      <c r="BN974">
        <v>2318952</v>
      </c>
      <c r="BO974" t="s">
        <v>74</v>
      </c>
      <c r="BP974" t="s">
        <v>74</v>
      </c>
      <c r="BQ974" t="s">
        <v>74</v>
      </c>
      <c r="BR974" t="s">
        <v>100</v>
      </c>
      <c r="BS974" t="s">
        <v>9402</v>
      </c>
      <c r="BT974" t="str">
        <f>HYPERLINK("https%3A%2F%2Fwww.webofscience.com%2Fwos%2Fwoscc%2Ffull-record%2FWOS:A1990CX63800024","View Full Record in Web of Science")</f>
        <v>View Full Record in Web of Science</v>
      </c>
    </row>
    <row r="975" spans="1:72" x14ac:dyDescent="0.15">
      <c r="A975" t="s">
        <v>72</v>
      </c>
      <c r="B975" t="s">
        <v>9403</v>
      </c>
      <c r="C975" t="s">
        <v>74</v>
      </c>
      <c r="D975" t="s">
        <v>74</v>
      </c>
      <c r="E975" t="s">
        <v>74</v>
      </c>
      <c r="F975" t="s">
        <v>9403</v>
      </c>
      <c r="G975" t="s">
        <v>74</v>
      </c>
      <c r="H975" t="s">
        <v>74</v>
      </c>
      <c r="I975" t="s">
        <v>9404</v>
      </c>
      <c r="J975" t="s">
        <v>4383</v>
      </c>
      <c r="K975" t="s">
        <v>74</v>
      </c>
      <c r="L975" t="s">
        <v>74</v>
      </c>
      <c r="M975" t="s">
        <v>77</v>
      </c>
      <c r="N975" t="s">
        <v>78</v>
      </c>
      <c r="O975" t="s">
        <v>74</v>
      </c>
      <c r="P975" t="s">
        <v>74</v>
      </c>
      <c r="Q975" t="s">
        <v>74</v>
      </c>
      <c r="R975" t="s">
        <v>74</v>
      </c>
      <c r="S975" t="s">
        <v>74</v>
      </c>
      <c r="T975" t="s">
        <v>74</v>
      </c>
      <c r="U975" t="s">
        <v>74</v>
      </c>
      <c r="V975" t="s">
        <v>74</v>
      </c>
      <c r="W975" t="s">
        <v>9405</v>
      </c>
      <c r="X975" t="s">
        <v>1921</v>
      </c>
      <c r="Y975" t="s">
        <v>9406</v>
      </c>
      <c r="Z975" t="s">
        <v>74</v>
      </c>
      <c r="AA975" t="s">
        <v>74</v>
      </c>
      <c r="AB975" t="s">
        <v>74</v>
      </c>
      <c r="AC975" t="s">
        <v>74</v>
      </c>
      <c r="AD975" t="s">
        <v>74</v>
      </c>
      <c r="AE975" t="s">
        <v>74</v>
      </c>
      <c r="AF975" t="s">
        <v>74</v>
      </c>
      <c r="AG975">
        <v>38</v>
      </c>
      <c r="AH975">
        <v>43</v>
      </c>
      <c r="AI975">
        <v>48</v>
      </c>
      <c r="AJ975">
        <v>0</v>
      </c>
      <c r="AK975">
        <v>4</v>
      </c>
      <c r="AL975" t="s">
        <v>583</v>
      </c>
      <c r="AM975" t="s">
        <v>111</v>
      </c>
      <c r="AN975" t="s">
        <v>584</v>
      </c>
      <c r="AO975" t="s">
        <v>4390</v>
      </c>
      <c r="AP975" t="s">
        <v>74</v>
      </c>
      <c r="AQ975" t="s">
        <v>74</v>
      </c>
      <c r="AR975" t="s">
        <v>4392</v>
      </c>
      <c r="AS975" t="s">
        <v>4393</v>
      </c>
      <c r="AT975" t="s">
        <v>3155</v>
      </c>
      <c r="AU975">
        <v>1990</v>
      </c>
      <c r="AV975">
        <v>36</v>
      </c>
      <c r="AW975">
        <v>4</v>
      </c>
      <c r="AX975" t="s">
        <v>74</v>
      </c>
      <c r="AY975" t="s">
        <v>74</v>
      </c>
      <c r="AZ975" t="s">
        <v>74</v>
      </c>
      <c r="BA975" t="s">
        <v>74</v>
      </c>
      <c r="BB975">
        <v>595</v>
      </c>
      <c r="BC975">
        <v>609</v>
      </c>
      <c r="BD975" t="s">
        <v>74</v>
      </c>
      <c r="BE975" t="s">
        <v>9407</v>
      </c>
      <c r="BF975" t="str">
        <f>HYPERLINK("http://dx.doi.org/10.1111/j.1095-8649.1990.tb03560.x","http://dx.doi.org/10.1111/j.1095-8649.1990.tb03560.x")</f>
        <v>http://dx.doi.org/10.1111/j.1095-8649.1990.tb03560.x</v>
      </c>
      <c r="BG975" t="s">
        <v>74</v>
      </c>
      <c r="BH975" t="s">
        <v>74</v>
      </c>
      <c r="BI975">
        <v>15</v>
      </c>
      <c r="BJ975" t="s">
        <v>3170</v>
      </c>
      <c r="BK975" t="s">
        <v>97</v>
      </c>
      <c r="BL975" t="s">
        <v>3170</v>
      </c>
      <c r="BM975" t="s">
        <v>9408</v>
      </c>
      <c r="BN975" t="s">
        <v>74</v>
      </c>
      <c r="BO975" t="s">
        <v>74</v>
      </c>
      <c r="BP975" t="s">
        <v>74</v>
      </c>
      <c r="BQ975" t="s">
        <v>74</v>
      </c>
      <c r="BR975" t="s">
        <v>100</v>
      </c>
      <c r="BS975" t="s">
        <v>9409</v>
      </c>
      <c r="BT975" t="str">
        <f>HYPERLINK("https%3A%2F%2Fwww.webofscience.com%2Fwos%2Fwoscc%2Ffull-record%2FWOS:A1990DB64200012","View Full Record in Web of Science")</f>
        <v>View Full Record in Web of Science</v>
      </c>
    </row>
    <row r="976" spans="1:72" x14ac:dyDescent="0.15">
      <c r="A976" t="s">
        <v>72</v>
      </c>
      <c r="B976" t="s">
        <v>9410</v>
      </c>
      <c r="C976" t="s">
        <v>74</v>
      </c>
      <c r="D976" t="s">
        <v>74</v>
      </c>
      <c r="E976" t="s">
        <v>74</v>
      </c>
      <c r="F976" t="s">
        <v>9410</v>
      </c>
      <c r="G976" t="s">
        <v>74</v>
      </c>
      <c r="H976" t="s">
        <v>74</v>
      </c>
      <c r="I976" t="s">
        <v>9411</v>
      </c>
      <c r="J976" t="s">
        <v>682</v>
      </c>
      <c r="K976" t="s">
        <v>74</v>
      </c>
      <c r="L976" t="s">
        <v>74</v>
      </c>
      <c r="M976" t="s">
        <v>77</v>
      </c>
      <c r="N976" t="s">
        <v>78</v>
      </c>
      <c r="O976" t="s">
        <v>74</v>
      </c>
      <c r="P976" t="s">
        <v>74</v>
      </c>
      <c r="Q976" t="s">
        <v>74</v>
      </c>
      <c r="R976" t="s">
        <v>74</v>
      </c>
      <c r="S976" t="s">
        <v>74</v>
      </c>
      <c r="T976" t="s">
        <v>74</v>
      </c>
      <c r="U976" t="s">
        <v>74</v>
      </c>
      <c r="V976" t="s">
        <v>74</v>
      </c>
      <c r="W976" t="s">
        <v>9412</v>
      </c>
      <c r="X976" t="s">
        <v>9413</v>
      </c>
      <c r="Y976" t="s">
        <v>9414</v>
      </c>
      <c r="Z976" t="s">
        <v>74</v>
      </c>
      <c r="AA976" t="s">
        <v>74</v>
      </c>
      <c r="AB976" t="s">
        <v>74</v>
      </c>
      <c r="AC976" t="s">
        <v>74</v>
      </c>
      <c r="AD976" t="s">
        <v>74</v>
      </c>
      <c r="AE976" t="s">
        <v>74</v>
      </c>
      <c r="AF976" t="s">
        <v>74</v>
      </c>
      <c r="AG976">
        <v>56</v>
      </c>
      <c r="AH976">
        <v>39</v>
      </c>
      <c r="AI976">
        <v>50</v>
      </c>
      <c r="AJ976">
        <v>0</v>
      </c>
      <c r="AK976">
        <v>5</v>
      </c>
      <c r="AL976" t="s">
        <v>686</v>
      </c>
      <c r="AM976" t="s">
        <v>687</v>
      </c>
      <c r="AN976" t="s">
        <v>688</v>
      </c>
      <c r="AO976" t="s">
        <v>689</v>
      </c>
      <c r="AP976" t="s">
        <v>704</v>
      </c>
      <c r="AQ976" t="s">
        <v>74</v>
      </c>
      <c r="AR976" t="s">
        <v>690</v>
      </c>
      <c r="AS976" t="s">
        <v>691</v>
      </c>
      <c r="AT976" t="s">
        <v>3155</v>
      </c>
      <c r="AU976">
        <v>1990</v>
      </c>
      <c r="AV976">
        <v>62</v>
      </c>
      <c r="AW976" t="s">
        <v>415</v>
      </c>
      <c r="AX976" t="s">
        <v>74</v>
      </c>
      <c r="AY976" t="s">
        <v>74</v>
      </c>
      <c r="AZ976" t="s">
        <v>74</v>
      </c>
      <c r="BA976" t="s">
        <v>74</v>
      </c>
      <c r="BB976">
        <v>37</v>
      </c>
      <c r="BC976">
        <v>46</v>
      </c>
      <c r="BD976" t="s">
        <v>74</v>
      </c>
      <c r="BE976" t="s">
        <v>9415</v>
      </c>
      <c r="BF976" t="str">
        <f>HYPERLINK("http://dx.doi.org/10.3354/meps062037","http://dx.doi.org/10.3354/meps062037")</f>
        <v>http://dx.doi.org/10.3354/meps062037</v>
      </c>
      <c r="BG976" t="s">
        <v>74</v>
      </c>
      <c r="BH976" t="s">
        <v>74</v>
      </c>
      <c r="BI976">
        <v>10</v>
      </c>
      <c r="BJ976" t="s">
        <v>693</v>
      </c>
      <c r="BK976" t="s">
        <v>97</v>
      </c>
      <c r="BL976" t="s">
        <v>694</v>
      </c>
      <c r="BM976" t="s">
        <v>9416</v>
      </c>
      <c r="BN976" t="s">
        <v>74</v>
      </c>
      <c r="BO976" t="s">
        <v>147</v>
      </c>
      <c r="BP976" t="s">
        <v>74</v>
      </c>
      <c r="BQ976" t="s">
        <v>74</v>
      </c>
      <c r="BR976" t="s">
        <v>100</v>
      </c>
      <c r="BS976" t="s">
        <v>9417</v>
      </c>
      <c r="BT976" t="str">
        <f>HYPERLINK("https%3A%2F%2Fwww.webofscience.com%2Fwos%2Fwoscc%2Ffull-record%2FWOS:A1990CZ63900004","View Full Record in Web of Science")</f>
        <v>View Full Record in Web of Science</v>
      </c>
    </row>
    <row r="977" spans="1:72" x14ac:dyDescent="0.15">
      <c r="A977" t="s">
        <v>72</v>
      </c>
      <c r="B977" t="s">
        <v>9418</v>
      </c>
      <c r="C977" t="s">
        <v>74</v>
      </c>
      <c r="D977" t="s">
        <v>74</v>
      </c>
      <c r="E977" t="s">
        <v>74</v>
      </c>
      <c r="F977" t="s">
        <v>9418</v>
      </c>
      <c r="G977" t="s">
        <v>74</v>
      </c>
      <c r="H977" t="s">
        <v>74</v>
      </c>
      <c r="I977" t="s">
        <v>9419</v>
      </c>
      <c r="J977" t="s">
        <v>6665</v>
      </c>
      <c r="K977" t="s">
        <v>74</v>
      </c>
      <c r="L977" t="s">
        <v>74</v>
      </c>
      <c r="M977" t="s">
        <v>77</v>
      </c>
      <c r="N977" t="s">
        <v>78</v>
      </c>
      <c r="O977" t="s">
        <v>74</v>
      </c>
      <c r="P977" t="s">
        <v>74</v>
      </c>
      <c r="Q977" t="s">
        <v>74</v>
      </c>
      <c r="R977" t="s">
        <v>74</v>
      </c>
      <c r="S977" t="s">
        <v>74</v>
      </c>
      <c r="T977" t="s">
        <v>74</v>
      </c>
      <c r="U977" t="s">
        <v>74</v>
      </c>
      <c r="V977" t="s">
        <v>74</v>
      </c>
      <c r="W977" t="s">
        <v>74</v>
      </c>
      <c r="X977" t="s">
        <v>74</v>
      </c>
      <c r="Y977" t="s">
        <v>1345</v>
      </c>
      <c r="Z977" t="s">
        <v>74</v>
      </c>
      <c r="AA977" t="s">
        <v>74</v>
      </c>
      <c r="AB977" t="s">
        <v>2270</v>
      </c>
      <c r="AC977" t="s">
        <v>74</v>
      </c>
      <c r="AD977" t="s">
        <v>74</v>
      </c>
      <c r="AE977" t="s">
        <v>74</v>
      </c>
      <c r="AF977" t="s">
        <v>74</v>
      </c>
      <c r="AG977">
        <v>15</v>
      </c>
      <c r="AH977">
        <v>32</v>
      </c>
      <c r="AI977">
        <v>33</v>
      </c>
      <c r="AJ977">
        <v>0</v>
      </c>
      <c r="AK977">
        <v>4</v>
      </c>
      <c r="AL977" t="s">
        <v>6668</v>
      </c>
      <c r="AM977" t="s">
        <v>1698</v>
      </c>
      <c r="AN977" t="s">
        <v>4836</v>
      </c>
      <c r="AO977" t="s">
        <v>6669</v>
      </c>
      <c r="AP977" t="s">
        <v>74</v>
      </c>
      <c r="AQ977" t="s">
        <v>74</v>
      </c>
      <c r="AR977" t="s">
        <v>6670</v>
      </c>
      <c r="AS977" t="s">
        <v>6671</v>
      </c>
      <c r="AT977" t="s">
        <v>3155</v>
      </c>
      <c r="AU977">
        <v>1990</v>
      </c>
      <c r="AV977">
        <v>6</v>
      </c>
      <c r="AW977">
        <v>2</v>
      </c>
      <c r="AX977" t="s">
        <v>74</v>
      </c>
      <c r="AY977" t="s">
        <v>74</v>
      </c>
      <c r="AZ977" t="s">
        <v>74</v>
      </c>
      <c r="BA977" t="s">
        <v>74</v>
      </c>
      <c r="BB977">
        <v>135</v>
      </c>
      <c r="BC977">
        <v>145</v>
      </c>
      <c r="BD977" t="s">
        <v>74</v>
      </c>
      <c r="BE977" t="s">
        <v>9420</v>
      </c>
      <c r="BF977" t="str">
        <f>HYPERLINK("http://dx.doi.org/10.1111/j.1748-7692.1990.tb00235.x","http://dx.doi.org/10.1111/j.1748-7692.1990.tb00235.x")</f>
        <v>http://dx.doi.org/10.1111/j.1748-7692.1990.tb00235.x</v>
      </c>
      <c r="BG977" t="s">
        <v>74</v>
      </c>
      <c r="BH977" t="s">
        <v>74</v>
      </c>
      <c r="BI977">
        <v>11</v>
      </c>
      <c r="BJ977" t="s">
        <v>1263</v>
      </c>
      <c r="BK977" t="s">
        <v>97</v>
      </c>
      <c r="BL977" t="s">
        <v>1263</v>
      </c>
      <c r="BM977" t="s">
        <v>9421</v>
      </c>
      <c r="BN977" t="s">
        <v>74</v>
      </c>
      <c r="BO977" t="s">
        <v>74</v>
      </c>
      <c r="BP977" t="s">
        <v>74</v>
      </c>
      <c r="BQ977" t="s">
        <v>74</v>
      </c>
      <c r="BR977" t="s">
        <v>100</v>
      </c>
      <c r="BS977" t="s">
        <v>9422</v>
      </c>
      <c r="BT977" t="str">
        <f>HYPERLINK("https%3A%2F%2Fwww.webofscience.com%2Fwos%2Fwoscc%2Ffull-record%2FWOS:A1990DB63500004","View Full Record in Web of Science")</f>
        <v>View Full Record in Web of Science</v>
      </c>
    </row>
    <row r="978" spans="1:72" x14ac:dyDescent="0.15">
      <c r="A978" t="s">
        <v>72</v>
      </c>
      <c r="B978" t="s">
        <v>9423</v>
      </c>
      <c r="C978" t="s">
        <v>74</v>
      </c>
      <c r="D978" t="s">
        <v>74</v>
      </c>
      <c r="E978" t="s">
        <v>74</v>
      </c>
      <c r="F978" t="s">
        <v>9423</v>
      </c>
      <c r="G978" t="s">
        <v>74</v>
      </c>
      <c r="H978" t="s">
        <v>74</v>
      </c>
      <c r="I978" t="s">
        <v>9424</v>
      </c>
      <c r="J978" t="s">
        <v>9425</v>
      </c>
      <c r="K978" t="s">
        <v>74</v>
      </c>
      <c r="L978" t="s">
        <v>74</v>
      </c>
      <c r="M978" t="s">
        <v>77</v>
      </c>
      <c r="N978" t="s">
        <v>78</v>
      </c>
      <c r="O978" t="s">
        <v>74</v>
      </c>
      <c r="P978" t="s">
        <v>74</v>
      </c>
      <c r="Q978" t="s">
        <v>74</v>
      </c>
      <c r="R978" t="s">
        <v>74</v>
      </c>
      <c r="S978" t="s">
        <v>74</v>
      </c>
      <c r="T978" t="s">
        <v>74</v>
      </c>
      <c r="U978" t="s">
        <v>74</v>
      </c>
      <c r="V978" t="s">
        <v>74</v>
      </c>
      <c r="W978" t="s">
        <v>74</v>
      </c>
      <c r="X978" t="s">
        <v>74</v>
      </c>
      <c r="Y978" t="s">
        <v>5719</v>
      </c>
      <c r="Z978" t="s">
        <v>74</v>
      </c>
      <c r="AA978" t="s">
        <v>74</v>
      </c>
      <c r="AB978" t="s">
        <v>74</v>
      </c>
      <c r="AC978" t="s">
        <v>74</v>
      </c>
      <c r="AD978" t="s">
        <v>74</v>
      </c>
      <c r="AE978" t="s">
        <v>74</v>
      </c>
      <c r="AF978" t="s">
        <v>74</v>
      </c>
      <c r="AG978">
        <v>0</v>
      </c>
      <c r="AH978">
        <v>20</v>
      </c>
      <c r="AI978">
        <v>24</v>
      </c>
      <c r="AJ978">
        <v>0</v>
      </c>
      <c r="AK978">
        <v>9</v>
      </c>
      <c r="AL978" t="s">
        <v>248</v>
      </c>
      <c r="AM978" t="s">
        <v>249</v>
      </c>
      <c r="AN978" t="s">
        <v>250</v>
      </c>
      <c r="AO978" t="s">
        <v>9426</v>
      </c>
      <c r="AP978" t="s">
        <v>74</v>
      </c>
      <c r="AQ978" t="s">
        <v>74</v>
      </c>
      <c r="AR978" t="s">
        <v>9427</v>
      </c>
      <c r="AS978" t="s">
        <v>9428</v>
      </c>
      <c r="AT978" t="s">
        <v>3155</v>
      </c>
      <c r="AU978">
        <v>1990</v>
      </c>
      <c r="AV978">
        <v>4</v>
      </c>
      <c r="AW978">
        <v>2</v>
      </c>
      <c r="AX978" t="s">
        <v>74</v>
      </c>
      <c r="AY978" t="s">
        <v>74</v>
      </c>
      <c r="AZ978" t="s">
        <v>74</v>
      </c>
      <c r="BA978" t="s">
        <v>74</v>
      </c>
      <c r="BB978">
        <v>213</v>
      </c>
      <c r="BC978">
        <v>219</v>
      </c>
      <c r="BD978" t="s">
        <v>74</v>
      </c>
      <c r="BE978" t="s">
        <v>9429</v>
      </c>
      <c r="BF978" t="str">
        <f>HYPERLINK("http://dx.doi.org/10.1111/j.1365-2915.1990.tb00279.x","http://dx.doi.org/10.1111/j.1365-2915.1990.tb00279.x")</f>
        <v>http://dx.doi.org/10.1111/j.1365-2915.1990.tb00279.x</v>
      </c>
      <c r="BG978" t="s">
        <v>74</v>
      </c>
      <c r="BH978" t="s">
        <v>74</v>
      </c>
      <c r="BI978">
        <v>7</v>
      </c>
      <c r="BJ978" t="s">
        <v>9430</v>
      </c>
      <c r="BK978" t="s">
        <v>97</v>
      </c>
      <c r="BL978" t="s">
        <v>9430</v>
      </c>
      <c r="BM978" t="s">
        <v>9431</v>
      </c>
      <c r="BN978">
        <v>2132985</v>
      </c>
      <c r="BO978" t="s">
        <v>74</v>
      </c>
      <c r="BP978" t="s">
        <v>74</v>
      </c>
      <c r="BQ978" t="s">
        <v>74</v>
      </c>
      <c r="BR978" t="s">
        <v>100</v>
      </c>
      <c r="BS978" t="s">
        <v>9432</v>
      </c>
      <c r="BT978" t="str">
        <f>HYPERLINK("https%3A%2F%2Fwww.webofscience.com%2Fwos%2Fwoscc%2Ffull-record%2FWOS:A1990DC45000011","View Full Record in Web of Science")</f>
        <v>View Full Record in Web of Science</v>
      </c>
    </row>
    <row r="979" spans="1:72" x14ac:dyDescent="0.15">
      <c r="A979" t="s">
        <v>72</v>
      </c>
      <c r="B979" t="s">
        <v>9433</v>
      </c>
      <c r="C979" t="s">
        <v>74</v>
      </c>
      <c r="D979" t="s">
        <v>74</v>
      </c>
      <c r="E979" t="s">
        <v>74</v>
      </c>
      <c r="F979" t="s">
        <v>9433</v>
      </c>
      <c r="G979" t="s">
        <v>74</v>
      </c>
      <c r="H979" t="s">
        <v>74</v>
      </c>
      <c r="I979" t="s">
        <v>9434</v>
      </c>
      <c r="J979" t="s">
        <v>7574</v>
      </c>
      <c r="K979" t="s">
        <v>74</v>
      </c>
      <c r="L979" t="s">
        <v>74</v>
      </c>
      <c r="M979" t="s">
        <v>77</v>
      </c>
      <c r="N979" t="s">
        <v>401</v>
      </c>
      <c r="O979" t="s">
        <v>9435</v>
      </c>
      <c r="P979" t="s">
        <v>534</v>
      </c>
      <c r="Q979" t="s">
        <v>9436</v>
      </c>
      <c r="R979" t="s">
        <v>74</v>
      </c>
      <c r="S979" t="s">
        <v>9437</v>
      </c>
      <c r="T979" t="s">
        <v>74</v>
      </c>
      <c r="U979" t="s">
        <v>74</v>
      </c>
      <c r="V979" t="s">
        <v>74</v>
      </c>
      <c r="W979" t="s">
        <v>9438</v>
      </c>
      <c r="X979" t="s">
        <v>9439</v>
      </c>
      <c r="Y979" t="s">
        <v>9440</v>
      </c>
      <c r="Z979" t="s">
        <v>74</v>
      </c>
      <c r="AA979" t="s">
        <v>74</v>
      </c>
      <c r="AB979" t="s">
        <v>74</v>
      </c>
      <c r="AC979" t="s">
        <v>74</v>
      </c>
      <c r="AD979" t="s">
        <v>74</v>
      </c>
      <c r="AE979" t="s">
        <v>74</v>
      </c>
      <c r="AF979" t="s">
        <v>74</v>
      </c>
      <c r="AG979">
        <v>9</v>
      </c>
      <c r="AH979">
        <v>4</v>
      </c>
      <c r="AI979">
        <v>4</v>
      </c>
      <c r="AJ979">
        <v>0</v>
      </c>
      <c r="AK979">
        <v>1</v>
      </c>
      <c r="AL979" t="s">
        <v>715</v>
      </c>
      <c r="AM979" t="s">
        <v>716</v>
      </c>
      <c r="AN979" t="s">
        <v>717</v>
      </c>
      <c r="AO979" t="s">
        <v>7583</v>
      </c>
      <c r="AP979" t="s">
        <v>74</v>
      </c>
      <c r="AQ979" t="s">
        <v>74</v>
      </c>
      <c r="AR979" t="s">
        <v>7584</v>
      </c>
      <c r="AS979" t="s">
        <v>7585</v>
      </c>
      <c r="AT979" t="s">
        <v>3155</v>
      </c>
      <c r="AU979">
        <v>1990</v>
      </c>
      <c r="AV979">
        <v>49</v>
      </c>
      <c r="AW979" t="s">
        <v>721</v>
      </c>
      <c r="AX979" t="s">
        <v>74</v>
      </c>
      <c r="AY979" t="s">
        <v>74</v>
      </c>
      <c r="AZ979" t="s">
        <v>74</v>
      </c>
      <c r="BA979" t="s">
        <v>74</v>
      </c>
      <c r="BB979">
        <v>220</v>
      </c>
      <c r="BC979">
        <v>224</v>
      </c>
      <c r="BD979" t="s">
        <v>74</v>
      </c>
      <c r="BE979" t="s">
        <v>9441</v>
      </c>
      <c r="BF979" t="str">
        <f>HYPERLINK("http://dx.doi.org/10.1016/0168-583X(90)90247-R","http://dx.doi.org/10.1016/0168-583X(90)90247-R")</f>
        <v>http://dx.doi.org/10.1016/0168-583X(90)90247-R</v>
      </c>
      <c r="BG979" t="s">
        <v>74</v>
      </c>
      <c r="BH979" t="s">
        <v>74</v>
      </c>
      <c r="BI979">
        <v>5</v>
      </c>
      <c r="BJ979" t="s">
        <v>7587</v>
      </c>
      <c r="BK979" t="s">
        <v>417</v>
      </c>
      <c r="BL979" t="s">
        <v>7588</v>
      </c>
      <c r="BM979" t="s">
        <v>9442</v>
      </c>
      <c r="BN979" t="s">
        <v>74</v>
      </c>
      <c r="BO979" t="s">
        <v>74</v>
      </c>
      <c r="BP979" t="s">
        <v>74</v>
      </c>
      <c r="BQ979" t="s">
        <v>74</v>
      </c>
      <c r="BR979" t="s">
        <v>100</v>
      </c>
      <c r="BS979" t="s">
        <v>9443</v>
      </c>
      <c r="BT979" t="str">
        <f>HYPERLINK("https%3A%2F%2Fwww.webofscience.com%2Fwos%2Fwoscc%2Ffull-record%2FWOS:A1990DE29900043","View Full Record in Web of Science")</f>
        <v>View Full Record in Web of Science</v>
      </c>
    </row>
    <row r="980" spans="1:72" x14ac:dyDescent="0.15">
      <c r="A980" t="s">
        <v>72</v>
      </c>
      <c r="B980" t="s">
        <v>9444</v>
      </c>
      <c r="C980" t="s">
        <v>74</v>
      </c>
      <c r="D980" t="s">
        <v>74</v>
      </c>
      <c r="E980" t="s">
        <v>74</v>
      </c>
      <c r="F980" t="s">
        <v>9444</v>
      </c>
      <c r="G980" t="s">
        <v>74</v>
      </c>
      <c r="H980" t="s">
        <v>74</v>
      </c>
      <c r="I980" t="s">
        <v>9445</v>
      </c>
      <c r="J980" t="s">
        <v>7574</v>
      </c>
      <c r="K980" t="s">
        <v>74</v>
      </c>
      <c r="L980" t="s">
        <v>74</v>
      </c>
      <c r="M980" t="s">
        <v>77</v>
      </c>
      <c r="N980" t="s">
        <v>401</v>
      </c>
      <c r="O980" t="s">
        <v>9435</v>
      </c>
      <c r="P980" t="s">
        <v>534</v>
      </c>
      <c r="Q980" t="s">
        <v>9436</v>
      </c>
      <c r="R980" t="s">
        <v>74</v>
      </c>
      <c r="S980" t="s">
        <v>9437</v>
      </c>
      <c r="T980" t="s">
        <v>74</v>
      </c>
      <c r="U980" t="s">
        <v>74</v>
      </c>
      <c r="V980" t="s">
        <v>74</v>
      </c>
      <c r="W980" t="s">
        <v>9446</v>
      </c>
      <c r="X980" t="s">
        <v>9447</v>
      </c>
      <c r="Y980" t="s">
        <v>9448</v>
      </c>
      <c r="Z980" t="s">
        <v>74</v>
      </c>
      <c r="AA980" t="s">
        <v>9449</v>
      </c>
      <c r="AB980" t="s">
        <v>9450</v>
      </c>
      <c r="AC980" t="s">
        <v>74</v>
      </c>
      <c r="AD980" t="s">
        <v>74</v>
      </c>
      <c r="AE980" t="s">
        <v>74</v>
      </c>
      <c r="AF980" t="s">
        <v>74</v>
      </c>
      <c r="AG980">
        <v>28</v>
      </c>
      <c r="AH980">
        <v>20</v>
      </c>
      <c r="AI980">
        <v>21</v>
      </c>
      <c r="AJ980">
        <v>0</v>
      </c>
      <c r="AK980">
        <v>3</v>
      </c>
      <c r="AL980" t="s">
        <v>715</v>
      </c>
      <c r="AM980" t="s">
        <v>716</v>
      </c>
      <c r="AN980" t="s">
        <v>717</v>
      </c>
      <c r="AO980" t="s">
        <v>7583</v>
      </c>
      <c r="AP980" t="s">
        <v>74</v>
      </c>
      <c r="AQ980" t="s">
        <v>74</v>
      </c>
      <c r="AR980" t="s">
        <v>7584</v>
      </c>
      <c r="AS980" t="s">
        <v>7585</v>
      </c>
      <c r="AT980" t="s">
        <v>3155</v>
      </c>
      <c r="AU980">
        <v>1990</v>
      </c>
      <c r="AV980">
        <v>49</v>
      </c>
      <c r="AW980" t="s">
        <v>721</v>
      </c>
      <c r="AX980" t="s">
        <v>74</v>
      </c>
      <c r="AY980" t="s">
        <v>74</v>
      </c>
      <c r="AZ980" t="s">
        <v>74</v>
      </c>
      <c r="BA980" t="s">
        <v>74</v>
      </c>
      <c r="BB980">
        <v>383</v>
      </c>
      <c r="BC980">
        <v>387</v>
      </c>
      <c r="BD980" t="s">
        <v>74</v>
      </c>
      <c r="BE980" t="s">
        <v>9451</v>
      </c>
      <c r="BF980" t="str">
        <f>HYPERLINK("http://dx.doi.org/10.1016/0168-583X(90)90280-8","http://dx.doi.org/10.1016/0168-583X(90)90280-8")</f>
        <v>http://dx.doi.org/10.1016/0168-583X(90)90280-8</v>
      </c>
      <c r="BG980" t="s">
        <v>74</v>
      </c>
      <c r="BH980" t="s">
        <v>74</v>
      </c>
      <c r="BI980">
        <v>5</v>
      </c>
      <c r="BJ980" t="s">
        <v>7587</v>
      </c>
      <c r="BK980" t="s">
        <v>417</v>
      </c>
      <c r="BL980" t="s">
        <v>7588</v>
      </c>
      <c r="BM980" t="s">
        <v>9442</v>
      </c>
      <c r="BN980" t="s">
        <v>74</v>
      </c>
      <c r="BO980" t="s">
        <v>74</v>
      </c>
      <c r="BP980" t="s">
        <v>74</v>
      </c>
      <c r="BQ980" t="s">
        <v>74</v>
      </c>
      <c r="BR980" t="s">
        <v>100</v>
      </c>
      <c r="BS980" t="s">
        <v>9452</v>
      </c>
      <c r="BT980" t="str">
        <f>HYPERLINK("https%3A%2F%2Fwww.webofscience.com%2Fwos%2Fwoscc%2Ffull-record%2FWOS:A1990DE29900076","View Full Record in Web of Science")</f>
        <v>View Full Record in Web of Science</v>
      </c>
    </row>
    <row r="981" spans="1:72" x14ac:dyDescent="0.15">
      <c r="A981" t="s">
        <v>72</v>
      </c>
      <c r="B981" t="s">
        <v>9453</v>
      </c>
      <c r="C981" t="s">
        <v>74</v>
      </c>
      <c r="D981" t="s">
        <v>74</v>
      </c>
      <c r="E981" t="s">
        <v>74</v>
      </c>
      <c r="F981" t="s">
        <v>9453</v>
      </c>
      <c r="G981" t="s">
        <v>74</v>
      </c>
      <c r="H981" t="s">
        <v>74</v>
      </c>
      <c r="I981" t="s">
        <v>9454</v>
      </c>
      <c r="J981" t="s">
        <v>76</v>
      </c>
      <c r="K981" t="s">
        <v>74</v>
      </c>
      <c r="L981" t="s">
        <v>74</v>
      </c>
      <c r="M981" t="s">
        <v>77</v>
      </c>
      <c r="N981" t="s">
        <v>78</v>
      </c>
      <c r="O981" t="s">
        <v>74</v>
      </c>
      <c r="P981" t="s">
        <v>74</v>
      </c>
      <c r="Q981" t="s">
        <v>74</v>
      </c>
      <c r="R981" t="s">
        <v>74</v>
      </c>
      <c r="S981" t="s">
        <v>74</v>
      </c>
      <c r="T981" t="s">
        <v>74</v>
      </c>
      <c r="U981" t="s">
        <v>74</v>
      </c>
      <c r="V981" t="s">
        <v>74</v>
      </c>
      <c r="W981" t="s">
        <v>9455</v>
      </c>
      <c r="X981" t="s">
        <v>2581</v>
      </c>
      <c r="Y981" t="s">
        <v>9456</v>
      </c>
      <c r="Z981" t="s">
        <v>74</v>
      </c>
      <c r="AA981" t="s">
        <v>74</v>
      </c>
      <c r="AB981" t="s">
        <v>9457</v>
      </c>
      <c r="AC981" t="s">
        <v>74</v>
      </c>
      <c r="AD981" t="s">
        <v>74</v>
      </c>
      <c r="AE981" t="s">
        <v>74</v>
      </c>
      <c r="AF981" t="s">
        <v>74</v>
      </c>
      <c r="AG981">
        <v>43</v>
      </c>
      <c r="AH981">
        <v>52</v>
      </c>
      <c r="AI981">
        <v>52</v>
      </c>
      <c r="AJ981">
        <v>0</v>
      </c>
      <c r="AK981">
        <v>1</v>
      </c>
      <c r="AL981" t="s">
        <v>86</v>
      </c>
      <c r="AM981" t="s">
        <v>87</v>
      </c>
      <c r="AN981" t="s">
        <v>88</v>
      </c>
      <c r="AO981" t="s">
        <v>89</v>
      </c>
      <c r="AP981" t="s">
        <v>90</v>
      </c>
      <c r="AQ981" t="s">
        <v>74</v>
      </c>
      <c r="AR981" t="s">
        <v>91</v>
      </c>
      <c r="AS981" t="s">
        <v>92</v>
      </c>
      <c r="AT981" t="s">
        <v>3644</v>
      </c>
      <c r="AU981">
        <v>1990</v>
      </c>
      <c r="AV981">
        <v>95</v>
      </c>
      <c r="AW981" t="s">
        <v>2995</v>
      </c>
      <c r="AX981" t="s">
        <v>74</v>
      </c>
      <c r="AY981" t="s">
        <v>74</v>
      </c>
      <c r="AZ981" t="s">
        <v>74</v>
      </c>
      <c r="BA981" t="s">
        <v>74</v>
      </c>
      <c r="BB981">
        <v>3449</v>
      </c>
      <c r="BC981">
        <v>3471</v>
      </c>
      <c r="BD981" t="s">
        <v>74</v>
      </c>
      <c r="BE981" t="s">
        <v>9458</v>
      </c>
      <c r="BF981" t="str">
        <f>HYPERLINK("http://dx.doi.org/10.1029/JD095iD04p03449","http://dx.doi.org/10.1029/JD095iD04p03449")</f>
        <v>http://dx.doi.org/10.1029/JD095iD04p03449</v>
      </c>
      <c r="BG981" t="s">
        <v>74</v>
      </c>
      <c r="BH981" t="s">
        <v>74</v>
      </c>
      <c r="BI981">
        <v>23</v>
      </c>
      <c r="BJ981" t="s">
        <v>96</v>
      </c>
      <c r="BK981" t="s">
        <v>97</v>
      </c>
      <c r="BL981" t="s">
        <v>96</v>
      </c>
      <c r="BM981" t="s">
        <v>9459</v>
      </c>
      <c r="BN981" t="s">
        <v>74</v>
      </c>
      <c r="BO981" t="s">
        <v>1376</v>
      </c>
      <c r="BP981" t="s">
        <v>74</v>
      </c>
      <c r="BQ981" t="s">
        <v>74</v>
      </c>
      <c r="BR981" t="s">
        <v>100</v>
      </c>
      <c r="BS981" t="s">
        <v>9460</v>
      </c>
      <c r="BT981" t="str">
        <f>HYPERLINK("https%3A%2F%2Fwww.webofscience.com%2Fwos%2Fwoscc%2Ffull-record%2FWOS:A1990CX28300001","View Full Record in Web of Science")</f>
        <v>View Full Record in Web of Science</v>
      </c>
    </row>
    <row r="982" spans="1:72" x14ac:dyDescent="0.15">
      <c r="A982" t="s">
        <v>72</v>
      </c>
      <c r="B982" t="s">
        <v>9461</v>
      </c>
      <c r="C982" t="s">
        <v>74</v>
      </c>
      <c r="D982" t="s">
        <v>74</v>
      </c>
      <c r="E982" t="s">
        <v>74</v>
      </c>
      <c r="F982" t="s">
        <v>9461</v>
      </c>
      <c r="G982" t="s">
        <v>74</v>
      </c>
      <c r="H982" t="s">
        <v>74</v>
      </c>
      <c r="I982" t="s">
        <v>9462</v>
      </c>
      <c r="J982" t="s">
        <v>76</v>
      </c>
      <c r="K982" t="s">
        <v>74</v>
      </c>
      <c r="L982" t="s">
        <v>74</v>
      </c>
      <c r="M982" t="s">
        <v>77</v>
      </c>
      <c r="N982" t="s">
        <v>78</v>
      </c>
      <c r="O982" t="s">
        <v>74</v>
      </c>
      <c r="P982" t="s">
        <v>74</v>
      </c>
      <c r="Q982" t="s">
        <v>74</v>
      </c>
      <c r="R982" t="s">
        <v>74</v>
      </c>
      <c r="S982" t="s">
        <v>74</v>
      </c>
      <c r="T982" t="s">
        <v>74</v>
      </c>
      <c r="U982" t="s">
        <v>74</v>
      </c>
      <c r="V982" t="s">
        <v>74</v>
      </c>
      <c r="W982" t="s">
        <v>74</v>
      </c>
      <c r="X982" t="s">
        <v>74</v>
      </c>
      <c r="Y982" t="s">
        <v>9456</v>
      </c>
      <c r="Z982" t="s">
        <v>74</v>
      </c>
      <c r="AA982" t="s">
        <v>9463</v>
      </c>
      <c r="AB982" t="s">
        <v>9457</v>
      </c>
      <c r="AC982" t="s">
        <v>74</v>
      </c>
      <c r="AD982" t="s">
        <v>74</v>
      </c>
      <c r="AE982" t="s">
        <v>74</v>
      </c>
      <c r="AF982" t="s">
        <v>74</v>
      </c>
      <c r="AG982">
        <v>54</v>
      </c>
      <c r="AH982">
        <v>114</v>
      </c>
      <c r="AI982">
        <v>117</v>
      </c>
      <c r="AJ982">
        <v>0</v>
      </c>
      <c r="AK982">
        <v>4</v>
      </c>
      <c r="AL982" t="s">
        <v>86</v>
      </c>
      <c r="AM982" t="s">
        <v>87</v>
      </c>
      <c r="AN982" t="s">
        <v>88</v>
      </c>
      <c r="AO982" t="s">
        <v>89</v>
      </c>
      <c r="AP982" t="s">
        <v>74</v>
      </c>
      <c r="AQ982" t="s">
        <v>74</v>
      </c>
      <c r="AR982" t="s">
        <v>91</v>
      </c>
      <c r="AS982" t="s">
        <v>92</v>
      </c>
      <c r="AT982" t="s">
        <v>3644</v>
      </c>
      <c r="AU982">
        <v>1990</v>
      </c>
      <c r="AV982">
        <v>95</v>
      </c>
      <c r="AW982" t="s">
        <v>2995</v>
      </c>
      <c r="AX982" t="s">
        <v>74</v>
      </c>
      <c r="AY982" t="s">
        <v>74</v>
      </c>
      <c r="AZ982" t="s">
        <v>74</v>
      </c>
      <c r="BA982" t="s">
        <v>74</v>
      </c>
      <c r="BB982">
        <v>3473</v>
      </c>
      <c r="BC982">
        <v>3492</v>
      </c>
      <c r="BD982" t="s">
        <v>74</v>
      </c>
      <c r="BE982" t="s">
        <v>9464</v>
      </c>
      <c r="BF982" t="str">
        <f>HYPERLINK("http://dx.doi.org/10.1029/JD095iD04p03473","http://dx.doi.org/10.1029/JD095iD04p03473")</f>
        <v>http://dx.doi.org/10.1029/JD095iD04p03473</v>
      </c>
      <c r="BG982" t="s">
        <v>74</v>
      </c>
      <c r="BH982" t="s">
        <v>74</v>
      </c>
      <c r="BI982">
        <v>20</v>
      </c>
      <c r="BJ982" t="s">
        <v>96</v>
      </c>
      <c r="BK982" t="s">
        <v>97</v>
      </c>
      <c r="BL982" t="s">
        <v>96</v>
      </c>
      <c r="BM982" t="s">
        <v>9459</v>
      </c>
      <c r="BN982" t="s">
        <v>74</v>
      </c>
      <c r="BO982" t="s">
        <v>1376</v>
      </c>
      <c r="BP982" t="s">
        <v>74</v>
      </c>
      <c r="BQ982" t="s">
        <v>74</v>
      </c>
      <c r="BR982" t="s">
        <v>100</v>
      </c>
      <c r="BS982" t="s">
        <v>9465</v>
      </c>
      <c r="BT982" t="str">
        <f>HYPERLINK("https%3A%2F%2Fwww.webofscience.com%2Fwos%2Fwoscc%2Ffull-record%2FWOS:A1990CX28300002","View Full Record in Web of Science")</f>
        <v>View Full Record in Web of Science</v>
      </c>
    </row>
    <row r="983" spans="1:72" x14ac:dyDescent="0.15">
      <c r="A983" t="s">
        <v>72</v>
      </c>
      <c r="B983" t="s">
        <v>9466</v>
      </c>
      <c r="C983" t="s">
        <v>74</v>
      </c>
      <c r="D983" t="s">
        <v>74</v>
      </c>
      <c r="E983" t="s">
        <v>74</v>
      </c>
      <c r="F983" t="s">
        <v>9466</v>
      </c>
      <c r="G983" t="s">
        <v>74</v>
      </c>
      <c r="H983" t="s">
        <v>74</v>
      </c>
      <c r="I983" t="s">
        <v>9467</v>
      </c>
      <c r="J983" t="s">
        <v>76</v>
      </c>
      <c r="K983" t="s">
        <v>74</v>
      </c>
      <c r="L983" t="s">
        <v>74</v>
      </c>
      <c r="M983" t="s">
        <v>77</v>
      </c>
      <c r="N983" t="s">
        <v>78</v>
      </c>
      <c r="O983" t="s">
        <v>74</v>
      </c>
      <c r="P983" t="s">
        <v>74</v>
      </c>
      <c r="Q983" t="s">
        <v>74</v>
      </c>
      <c r="R983" t="s">
        <v>74</v>
      </c>
      <c r="S983" t="s">
        <v>74</v>
      </c>
      <c r="T983" t="s">
        <v>74</v>
      </c>
      <c r="U983" t="s">
        <v>74</v>
      </c>
      <c r="V983" t="s">
        <v>74</v>
      </c>
      <c r="W983" t="s">
        <v>9468</v>
      </c>
      <c r="X983" t="s">
        <v>9469</v>
      </c>
      <c r="Y983" t="s">
        <v>9470</v>
      </c>
      <c r="Z983" t="s">
        <v>74</v>
      </c>
      <c r="AA983" t="s">
        <v>74</v>
      </c>
      <c r="AB983" t="s">
        <v>74</v>
      </c>
      <c r="AC983" t="s">
        <v>74</v>
      </c>
      <c r="AD983" t="s">
        <v>74</v>
      </c>
      <c r="AE983" t="s">
        <v>74</v>
      </c>
      <c r="AF983" t="s">
        <v>74</v>
      </c>
      <c r="AG983">
        <v>46</v>
      </c>
      <c r="AH983">
        <v>74</v>
      </c>
      <c r="AI983">
        <v>82</v>
      </c>
      <c r="AJ983">
        <v>0</v>
      </c>
      <c r="AK983">
        <v>5</v>
      </c>
      <c r="AL983" t="s">
        <v>86</v>
      </c>
      <c r="AM983" t="s">
        <v>87</v>
      </c>
      <c r="AN983" t="s">
        <v>88</v>
      </c>
      <c r="AO983" t="s">
        <v>89</v>
      </c>
      <c r="AP983" t="s">
        <v>74</v>
      </c>
      <c r="AQ983" t="s">
        <v>74</v>
      </c>
      <c r="AR983" t="s">
        <v>91</v>
      </c>
      <c r="AS983" t="s">
        <v>92</v>
      </c>
      <c r="AT983" t="s">
        <v>3644</v>
      </c>
      <c r="AU983">
        <v>1990</v>
      </c>
      <c r="AV983">
        <v>95</v>
      </c>
      <c r="AW983" t="s">
        <v>2995</v>
      </c>
      <c r="AX983" t="s">
        <v>74</v>
      </c>
      <c r="AY983" t="s">
        <v>74</v>
      </c>
      <c r="AZ983" t="s">
        <v>74</v>
      </c>
      <c r="BA983" t="s">
        <v>74</v>
      </c>
      <c r="BB983">
        <v>3517</v>
      </c>
      <c r="BC983">
        <v>3531</v>
      </c>
      <c r="BD983" t="s">
        <v>74</v>
      </c>
      <c r="BE983" t="s">
        <v>9471</v>
      </c>
      <c r="BF983" t="str">
        <f>HYPERLINK("http://dx.doi.org/10.1029/JD095iD04p03517","http://dx.doi.org/10.1029/JD095iD04p03517")</f>
        <v>http://dx.doi.org/10.1029/JD095iD04p03517</v>
      </c>
      <c r="BG983" t="s">
        <v>74</v>
      </c>
      <c r="BH983" t="s">
        <v>74</v>
      </c>
      <c r="BI983">
        <v>15</v>
      </c>
      <c r="BJ983" t="s">
        <v>96</v>
      </c>
      <c r="BK983" t="s">
        <v>97</v>
      </c>
      <c r="BL983" t="s">
        <v>96</v>
      </c>
      <c r="BM983" t="s">
        <v>9459</v>
      </c>
      <c r="BN983" t="s">
        <v>74</v>
      </c>
      <c r="BO983" t="s">
        <v>74</v>
      </c>
      <c r="BP983" t="s">
        <v>74</v>
      </c>
      <c r="BQ983" t="s">
        <v>74</v>
      </c>
      <c r="BR983" t="s">
        <v>100</v>
      </c>
      <c r="BS983" t="s">
        <v>9472</v>
      </c>
      <c r="BT983" t="str">
        <f>HYPERLINK("https%3A%2F%2Fwww.webofscience.com%2Fwos%2Fwoscc%2Ffull-record%2FWOS:A1990CX28300005","View Full Record in Web of Science")</f>
        <v>View Full Record in Web of Science</v>
      </c>
    </row>
    <row r="984" spans="1:72" x14ac:dyDescent="0.15">
      <c r="A984" t="s">
        <v>72</v>
      </c>
      <c r="B984" t="s">
        <v>9473</v>
      </c>
      <c r="C984" t="s">
        <v>74</v>
      </c>
      <c r="D984" t="s">
        <v>74</v>
      </c>
      <c r="E984" t="s">
        <v>74</v>
      </c>
      <c r="F984" t="s">
        <v>9473</v>
      </c>
      <c r="G984" t="s">
        <v>74</v>
      </c>
      <c r="H984" t="s">
        <v>74</v>
      </c>
      <c r="I984" t="s">
        <v>9474</v>
      </c>
      <c r="J984" t="s">
        <v>4677</v>
      </c>
      <c r="K984" t="s">
        <v>74</v>
      </c>
      <c r="L984" t="s">
        <v>74</v>
      </c>
      <c r="M984" t="s">
        <v>77</v>
      </c>
      <c r="N984" t="s">
        <v>78</v>
      </c>
      <c r="O984" t="s">
        <v>74</v>
      </c>
      <c r="P984" t="s">
        <v>74</v>
      </c>
      <c r="Q984" t="s">
        <v>74</v>
      </c>
      <c r="R984" t="s">
        <v>74</v>
      </c>
      <c r="S984" t="s">
        <v>74</v>
      </c>
      <c r="T984" t="s">
        <v>74</v>
      </c>
      <c r="U984" t="s">
        <v>74</v>
      </c>
      <c r="V984" t="s">
        <v>74</v>
      </c>
      <c r="W984" t="s">
        <v>74</v>
      </c>
      <c r="X984" t="s">
        <v>74</v>
      </c>
      <c r="Y984" t="s">
        <v>74</v>
      </c>
      <c r="Z984" t="s">
        <v>74</v>
      </c>
      <c r="AA984" t="s">
        <v>74</v>
      </c>
      <c r="AB984" t="s">
        <v>74</v>
      </c>
      <c r="AC984" t="s">
        <v>74</v>
      </c>
      <c r="AD984" t="s">
        <v>74</v>
      </c>
      <c r="AE984" t="s">
        <v>74</v>
      </c>
      <c r="AF984" t="s">
        <v>74</v>
      </c>
      <c r="AG984">
        <v>0</v>
      </c>
      <c r="AH984">
        <v>0</v>
      </c>
      <c r="AI984">
        <v>0</v>
      </c>
      <c r="AJ984">
        <v>0</v>
      </c>
      <c r="AK984">
        <v>0</v>
      </c>
      <c r="AL984" t="s">
        <v>195</v>
      </c>
      <c r="AM984" t="s">
        <v>87</v>
      </c>
      <c r="AN984" t="s">
        <v>4743</v>
      </c>
      <c r="AO984" t="s">
        <v>4678</v>
      </c>
      <c r="AP984" t="s">
        <v>9475</v>
      </c>
      <c r="AQ984" t="s">
        <v>74</v>
      </c>
      <c r="AR984" t="s">
        <v>4679</v>
      </c>
      <c r="AS984" t="s">
        <v>4680</v>
      </c>
      <c r="AT984" t="s">
        <v>9476</v>
      </c>
      <c r="AU984">
        <v>1990</v>
      </c>
      <c r="AV984">
        <v>68</v>
      </c>
      <c r="AW984">
        <v>12</v>
      </c>
      <c r="AX984" t="s">
        <v>74</v>
      </c>
      <c r="AY984" t="s">
        <v>74</v>
      </c>
      <c r="AZ984" t="s">
        <v>74</v>
      </c>
      <c r="BA984" t="s">
        <v>74</v>
      </c>
      <c r="BB984">
        <v>22</v>
      </c>
      <c r="BC984">
        <v>23</v>
      </c>
      <c r="BD984" t="s">
        <v>74</v>
      </c>
      <c r="BE984" t="s">
        <v>74</v>
      </c>
      <c r="BF984" t="s">
        <v>74</v>
      </c>
      <c r="BG984" t="s">
        <v>74</v>
      </c>
      <c r="BH984" t="s">
        <v>74</v>
      </c>
      <c r="BI984">
        <v>2</v>
      </c>
      <c r="BJ984" t="s">
        <v>4683</v>
      </c>
      <c r="BK984" t="s">
        <v>97</v>
      </c>
      <c r="BL984" t="s">
        <v>4684</v>
      </c>
      <c r="BM984" t="s">
        <v>9477</v>
      </c>
      <c r="BN984" t="s">
        <v>74</v>
      </c>
      <c r="BO984" t="s">
        <v>74</v>
      </c>
      <c r="BP984" t="s">
        <v>74</v>
      </c>
      <c r="BQ984" t="s">
        <v>74</v>
      </c>
      <c r="BR984" t="s">
        <v>100</v>
      </c>
      <c r="BS984" t="s">
        <v>9478</v>
      </c>
      <c r="BT984" t="str">
        <f>HYPERLINK("https%3A%2F%2Fwww.webofscience.com%2Fwos%2Fwoscc%2Ffull-record%2FWOS:A1990CV46800019","View Full Record in Web of Science")</f>
        <v>View Full Record in Web of Science</v>
      </c>
    </row>
    <row r="985" spans="1:72" x14ac:dyDescent="0.15">
      <c r="A985" t="s">
        <v>72</v>
      </c>
      <c r="B985" t="s">
        <v>3601</v>
      </c>
      <c r="C985" t="s">
        <v>74</v>
      </c>
      <c r="D985" t="s">
        <v>74</v>
      </c>
      <c r="E985" t="s">
        <v>74</v>
      </c>
      <c r="F985" t="s">
        <v>3601</v>
      </c>
      <c r="G985" t="s">
        <v>74</v>
      </c>
      <c r="H985" t="s">
        <v>74</v>
      </c>
      <c r="I985" t="s">
        <v>9479</v>
      </c>
      <c r="J985" t="s">
        <v>104</v>
      </c>
      <c r="K985" t="s">
        <v>74</v>
      </c>
      <c r="L985" t="s">
        <v>74</v>
      </c>
      <c r="M985" t="s">
        <v>77</v>
      </c>
      <c r="N985" t="s">
        <v>177</v>
      </c>
      <c r="O985" t="s">
        <v>74</v>
      </c>
      <c r="P985" t="s">
        <v>74</v>
      </c>
      <c r="Q985" t="s">
        <v>74</v>
      </c>
      <c r="R985" t="s">
        <v>74</v>
      </c>
      <c r="S985" t="s">
        <v>74</v>
      </c>
      <c r="T985" t="s">
        <v>74</v>
      </c>
      <c r="U985" t="s">
        <v>74</v>
      </c>
      <c r="V985" t="s">
        <v>74</v>
      </c>
      <c r="W985" t="s">
        <v>74</v>
      </c>
      <c r="X985" t="s">
        <v>74</v>
      </c>
      <c r="Y985" t="s">
        <v>74</v>
      </c>
      <c r="Z985" t="s">
        <v>74</v>
      </c>
      <c r="AA985" t="s">
        <v>74</v>
      </c>
      <c r="AB985" t="s">
        <v>74</v>
      </c>
      <c r="AC985" t="s">
        <v>74</v>
      </c>
      <c r="AD985" t="s">
        <v>74</v>
      </c>
      <c r="AE985" t="s">
        <v>74</v>
      </c>
      <c r="AF985" t="s">
        <v>74</v>
      </c>
      <c r="AG985">
        <v>0</v>
      </c>
      <c r="AH985">
        <v>0</v>
      </c>
      <c r="AI985">
        <v>0</v>
      </c>
      <c r="AJ985">
        <v>0</v>
      </c>
      <c r="AK985">
        <v>1</v>
      </c>
      <c r="AL985" t="s">
        <v>110</v>
      </c>
      <c r="AM985" t="s">
        <v>111</v>
      </c>
      <c r="AN985" t="s">
        <v>112</v>
      </c>
      <c r="AO985" t="s">
        <v>113</v>
      </c>
      <c r="AP985" t="s">
        <v>74</v>
      </c>
      <c r="AQ985" t="s">
        <v>74</v>
      </c>
      <c r="AR985" t="s">
        <v>104</v>
      </c>
      <c r="AS985" t="s">
        <v>114</v>
      </c>
      <c r="AT985" t="s">
        <v>3697</v>
      </c>
      <c r="AU985">
        <v>1990</v>
      </c>
      <c r="AV985">
        <v>344</v>
      </c>
      <c r="AW985">
        <v>6263</v>
      </c>
      <c r="AX985" t="s">
        <v>74</v>
      </c>
      <c r="AY985" t="s">
        <v>74</v>
      </c>
      <c r="AZ985" t="s">
        <v>74</v>
      </c>
      <c r="BA985" t="s">
        <v>74</v>
      </c>
      <c r="BB985">
        <v>187</v>
      </c>
      <c r="BC985">
        <v>187</v>
      </c>
      <c r="BD985" t="s">
        <v>74</v>
      </c>
      <c r="BE985" t="s">
        <v>9480</v>
      </c>
      <c r="BF985" t="str">
        <f>HYPERLINK("http://dx.doi.org/10.1038/344187c0","http://dx.doi.org/10.1038/344187c0")</f>
        <v>http://dx.doi.org/10.1038/344187c0</v>
      </c>
      <c r="BG985" t="s">
        <v>74</v>
      </c>
      <c r="BH985" t="s">
        <v>74</v>
      </c>
      <c r="BI985">
        <v>1</v>
      </c>
      <c r="BJ985" t="s">
        <v>117</v>
      </c>
      <c r="BK985" t="s">
        <v>97</v>
      </c>
      <c r="BL985" t="s">
        <v>118</v>
      </c>
      <c r="BM985" t="s">
        <v>9481</v>
      </c>
      <c r="BN985" t="s">
        <v>74</v>
      </c>
      <c r="BO985" t="s">
        <v>147</v>
      </c>
      <c r="BP985" t="s">
        <v>74</v>
      </c>
      <c r="BQ985" t="s">
        <v>74</v>
      </c>
      <c r="BR985" t="s">
        <v>100</v>
      </c>
      <c r="BS985" t="s">
        <v>9482</v>
      </c>
      <c r="BT985" t="str">
        <f>HYPERLINK("https%3A%2F%2Fwww.webofscience.com%2Fwos%2Fwoscc%2Ffull-record%2FWOS:A1990CU13800019","View Full Record in Web of Science")</f>
        <v>View Full Record in Web of Science</v>
      </c>
    </row>
    <row r="986" spans="1:72" x14ac:dyDescent="0.15">
      <c r="A986" t="s">
        <v>72</v>
      </c>
      <c r="B986" t="s">
        <v>9483</v>
      </c>
      <c r="C986" t="s">
        <v>74</v>
      </c>
      <c r="D986" t="s">
        <v>74</v>
      </c>
      <c r="E986" t="s">
        <v>74</v>
      </c>
      <c r="F986" t="s">
        <v>9483</v>
      </c>
      <c r="G986" t="s">
        <v>74</v>
      </c>
      <c r="H986" t="s">
        <v>74</v>
      </c>
      <c r="I986" t="s">
        <v>9484</v>
      </c>
      <c r="J986" t="s">
        <v>176</v>
      </c>
      <c r="K986" t="s">
        <v>74</v>
      </c>
      <c r="L986" t="s">
        <v>74</v>
      </c>
      <c r="M986" t="s">
        <v>77</v>
      </c>
      <c r="N986" t="s">
        <v>177</v>
      </c>
      <c r="O986" t="s">
        <v>74</v>
      </c>
      <c r="P986" t="s">
        <v>74</v>
      </c>
      <c r="Q986" t="s">
        <v>74</v>
      </c>
      <c r="R986" t="s">
        <v>74</v>
      </c>
      <c r="S986" t="s">
        <v>74</v>
      </c>
      <c r="T986" t="s">
        <v>74</v>
      </c>
      <c r="U986" t="s">
        <v>74</v>
      </c>
      <c r="V986" t="s">
        <v>74</v>
      </c>
      <c r="W986" t="s">
        <v>74</v>
      </c>
      <c r="X986" t="s">
        <v>74</v>
      </c>
      <c r="Y986" t="s">
        <v>74</v>
      </c>
      <c r="Z986" t="s">
        <v>74</v>
      </c>
      <c r="AA986" t="s">
        <v>74</v>
      </c>
      <c r="AB986" t="s">
        <v>74</v>
      </c>
      <c r="AC986" t="s">
        <v>74</v>
      </c>
      <c r="AD986" t="s">
        <v>74</v>
      </c>
      <c r="AE986" t="s">
        <v>74</v>
      </c>
      <c r="AF986" t="s">
        <v>74</v>
      </c>
      <c r="AG986">
        <v>0</v>
      </c>
      <c r="AH986">
        <v>0</v>
      </c>
      <c r="AI986">
        <v>0</v>
      </c>
      <c r="AJ986">
        <v>0</v>
      </c>
      <c r="AK986">
        <v>0</v>
      </c>
      <c r="AL986" t="s">
        <v>178</v>
      </c>
      <c r="AM986" t="s">
        <v>179</v>
      </c>
      <c r="AN986" t="s">
        <v>180</v>
      </c>
      <c r="AO986" t="s">
        <v>181</v>
      </c>
      <c r="AP986" t="s">
        <v>74</v>
      </c>
      <c r="AQ986" t="s">
        <v>74</v>
      </c>
      <c r="AR986" t="s">
        <v>182</v>
      </c>
      <c r="AS986" t="s">
        <v>183</v>
      </c>
      <c r="AT986" t="s">
        <v>3734</v>
      </c>
      <c r="AU986">
        <v>1990</v>
      </c>
      <c r="AV986">
        <v>125</v>
      </c>
      <c r="AW986">
        <v>1707</v>
      </c>
      <c r="AX986" t="s">
        <v>74</v>
      </c>
      <c r="AY986" t="s">
        <v>74</v>
      </c>
      <c r="AZ986" t="s">
        <v>74</v>
      </c>
      <c r="BA986" t="s">
        <v>74</v>
      </c>
      <c r="BB986">
        <v>27</v>
      </c>
      <c r="BC986">
        <v>27</v>
      </c>
      <c r="BD986" t="s">
        <v>74</v>
      </c>
      <c r="BE986" t="s">
        <v>74</v>
      </c>
      <c r="BF986" t="s">
        <v>74</v>
      </c>
      <c r="BG986" t="s">
        <v>74</v>
      </c>
      <c r="BH986" t="s">
        <v>74</v>
      </c>
      <c r="BI986">
        <v>1</v>
      </c>
      <c r="BJ986" t="s">
        <v>117</v>
      </c>
      <c r="BK986" t="s">
        <v>97</v>
      </c>
      <c r="BL986" t="s">
        <v>118</v>
      </c>
      <c r="BM986" t="s">
        <v>9485</v>
      </c>
      <c r="BN986" t="s">
        <v>74</v>
      </c>
      <c r="BO986" t="s">
        <v>74</v>
      </c>
      <c r="BP986" t="s">
        <v>74</v>
      </c>
      <c r="BQ986" t="s">
        <v>74</v>
      </c>
      <c r="BR986" t="s">
        <v>100</v>
      </c>
      <c r="BS986" t="s">
        <v>9486</v>
      </c>
      <c r="BT986" t="str">
        <f>HYPERLINK("https%3A%2F%2Fwww.webofscience.com%2Fwos%2Fwoscc%2Ffull-record%2FWOS:A1990CT46200007","View Full Record in Web of Science")</f>
        <v>View Full Record in Web of Science</v>
      </c>
    </row>
    <row r="987" spans="1:72" x14ac:dyDescent="0.15">
      <c r="A987" t="s">
        <v>72</v>
      </c>
      <c r="B987" t="s">
        <v>9487</v>
      </c>
      <c r="C987" t="s">
        <v>74</v>
      </c>
      <c r="D987" t="s">
        <v>74</v>
      </c>
      <c r="E987" t="s">
        <v>74</v>
      </c>
      <c r="F987" t="s">
        <v>9487</v>
      </c>
      <c r="G987" t="s">
        <v>74</v>
      </c>
      <c r="H987" t="s">
        <v>74</v>
      </c>
      <c r="I987" t="s">
        <v>9488</v>
      </c>
      <c r="J987" t="s">
        <v>247</v>
      </c>
      <c r="K987" t="s">
        <v>74</v>
      </c>
      <c r="L987" t="s">
        <v>74</v>
      </c>
      <c r="M987" t="s">
        <v>77</v>
      </c>
      <c r="N987" t="s">
        <v>261</v>
      </c>
      <c r="O987" t="s">
        <v>74</v>
      </c>
      <c r="P987" t="s">
        <v>74</v>
      </c>
      <c r="Q987" t="s">
        <v>74</v>
      </c>
      <c r="R987" t="s">
        <v>74</v>
      </c>
      <c r="S987" t="s">
        <v>74</v>
      </c>
      <c r="T987" t="s">
        <v>74</v>
      </c>
      <c r="U987" t="s">
        <v>74</v>
      </c>
      <c r="V987" t="s">
        <v>74</v>
      </c>
      <c r="W987" t="s">
        <v>74</v>
      </c>
      <c r="X987" t="s">
        <v>74</v>
      </c>
      <c r="Y987" t="s">
        <v>7006</v>
      </c>
      <c r="Z987" t="s">
        <v>74</v>
      </c>
      <c r="AA987" t="s">
        <v>74</v>
      </c>
      <c r="AB987" t="s">
        <v>74</v>
      </c>
      <c r="AC987" t="s">
        <v>74</v>
      </c>
      <c r="AD987" t="s">
        <v>74</v>
      </c>
      <c r="AE987" t="s">
        <v>74</v>
      </c>
      <c r="AF987" t="s">
        <v>74</v>
      </c>
      <c r="AG987">
        <v>0</v>
      </c>
      <c r="AH987">
        <v>37</v>
      </c>
      <c r="AI987">
        <v>41</v>
      </c>
      <c r="AJ987">
        <v>0</v>
      </c>
      <c r="AK987">
        <v>3</v>
      </c>
      <c r="AL987" t="s">
        <v>248</v>
      </c>
      <c r="AM987" t="s">
        <v>249</v>
      </c>
      <c r="AN987" t="s">
        <v>250</v>
      </c>
      <c r="AO987" t="s">
        <v>251</v>
      </c>
      <c r="AP987" t="s">
        <v>74</v>
      </c>
      <c r="AQ987" t="s">
        <v>74</v>
      </c>
      <c r="AR987" t="s">
        <v>252</v>
      </c>
      <c r="AS987" t="s">
        <v>253</v>
      </c>
      <c r="AT987" t="s">
        <v>3770</v>
      </c>
      <c r="AU987">
        <v>1990</v>
      </c>
      <c r="AV987">
        <v>2</v>
      </c>
      <c r="AW987">
        <v>1</v>
      </c>
      <c r="AX987" t="s">
        <v>74</v>
      </c>
      <c r="AY987" t="s">
        <v>74</v>
      </c>
      <c r="AZ987" t="s">
        <v>74</v>
      </c>
      <c r="BA987" t="s">
        <v>74</v>
      </c>
      <c r="BB987">
        <v>3</v>
      </c>
      <c r="BC987">
        <v>21</v>
      </c>
      <c r="BD987" t="s">
        <v>74</v>
      </c>
      <c r="BE987" t="s">
        <v>9489</v>
      </c>
      <c r="BF987" t="str">
        <f>HYPERLINK("http://dx.doi.org/10.1017/S0954102090000025","http://dx.doi.org/10.1017/S0954102090000025")</f>
        <v>http://dx.doi.org/10.1017/S0954102090000025</v>
      </c>
      <c r="BG987" t="s">
        <v>74</v>
      </c>
      <c r="BH987" t="s">
        <v>74</v>
      </c>
      <c r="BI987">
        <v>19</v>
      </c>
      <c r="BJ987" t="s">
        <v>255</v>
      </c>
      <c r="BK987" t="s">
        <v>97</v>
      </c>
      <c r="BL987" t="s">
        <v>256</v>
      </c>
      <c r="BM987" t="s">
        <v>9490</v>
      </c>
      <c r="BN987" t="s">
        <v>74</v>
      </c>
      <c r="BO987" t="s">
        <v>74</v>
      </c>
      <c r="BP987" t="s">
        <v>74</v>
      </c>
      <c r="BQ987" t="s">
        <v>74</v>
      </c>
      <c r="BR987" t="s">
        <v>100</v>
      </c>
      <c r="BS987" t="s">
        <v>9491</v>
      </c>
      <c r="BT987" t="str">
        <f>HYPERLINK("https%3A%2F%2Fwww.webofscience.com%2Fwos%2Fwoscc%2Ffull-record%2FWOS:A1990CR82900001","View Full Record in Web of Science")</f>
        <v>View Full Record in Web of Science</v>
      </c>
    </row>
    <row r="988" spans="1:72" x14ac:dyDescent="0.15">
      <c r="A988" t="s">
        <v>72</v>
      </c>
      <c r="B988" t="s">
        <v>9492</v>
      </c>
      <c r="C988" t="s">
        <v>74</v>
      </c>
      <c r="D988" t="s">
        <v>74</v>
      </c>
      <c r="E988" t="s">
        <v>74</v>
      </c>
      <c r="F988" t="s">
        <v>9492</v>
      </c>
      <c r="G988" t="s">
        <v>74</v>
      </c>
      <c r="H988" t="s">
        <v>74</v>
      </c>
      <c r="I988" t="s">
        <v>9493</v>
      </c>
      <c r="J988" t="s">
        <v>247</v>
      </c>
      <c r="K988" t="s">
        <v>74</v>
      </c>
      <c r="L988" t="s">
        <v>74</v>
      </c>
      <c r="M988" t="s">
        <v>77</v>
      </c>
      <c r="N988" t="s">
        <v>78</v>
      </c>
      <c r="O988" t="s">
        <v>74</v>
      </c>
      <c r="P988" t="s">
        <v>74</v>
      </c>
      <c r="Q988" t="s">
        <v>74</v>
      </c>
      <c r="R988" t="s">
        <v>74</v>
      </c>
      <c r="S988" t="s">
        <v>74</v>
      </c>
      <c r="T988" t="s">
        <v>74</v>
      </c>
      <c r="U988" t="s">
        <v>74</v>
      </c>
      <c r="V988" t="s">
        <v>74</v>
      </c>
      <c r="W988" t="s">
        <v>74</v>
      </c>
      <c r="X988" t="s">
        <v>74</v>
      </c>
      <c r="Y988" t="s">
        <v>9494</v>
      </c>
      <c r="Z988" t="s">
        <v>74</v>
      </c>
      <c r="AA988" t="s">
        <v>74</v>
      </c>
      <c r="AB988" t="s">
        <v>8341</v>
      </c>
      <c r="AC988" t="s">
        <v>74</v>
      </c>
      <c r="AD988" t="s">
        <v>74</v>
      </c>
      <c r="AE988" t="s">
        <v>74</v>
      </c>
      <c r="AF988" t="s">
        <v>74</v>
      </c>
      <c r="AG988">
        <v>0</v>
      </c>
      <c r="AH988">
        <v>24</v>
      </c>
      <c r="AI988">
        <v>24</v>
      </c>
      <c r="AJ988">
        <v>0</v>
      </c>
      <c r="AK988">
        <v>9</v>
      </c>
      <c r="AL988" t="s">
        <v>248</v>
      </c>
      <c r="AM988" t="s">
        <v>249</v>
      </c>
      <c r="AN988" t="s">
        <v>250</v>
      </c>
      <c r="AO988" t="s">
        <v>251</v>
      </c>
      <c r="AP988" t="s">
        <v>74</v>
      </c>
      <c r="AQ988" t="s">
        <v>74</v>
      </c>
      <c r="AR988" t="s">
        <v>252</v>
      </c>
      <c r="AS988" t="s">
        <v>253</v>
      </c>
      <c r="AT988" t="s">
        <v>3770</v>
      </c>
      <c r="AU988">
        <v>1990</v>
      </c>
      <c r="AV988">
        <v>2</v>
      </c>
      <c r="AW988">
        <v>1</v>
      </c>
      <c r="AX988" t="s">
        <v>74</v>
      </c>
      <c r="AY988" t="s">
        <v>74</v>
      </c>
      <c r="AZ988" t="s">
        <v>74</v>
      </c>
      <c r="BA988" t="s">
        <v>74</v>
      </c>
      <c r="BB988">
        <v>23</v>
      </c>
      <c r="BC988">
        <v>28</v>
      </c>
      <c r="BD988" t="s">
        <v>74</v>
      </c>
      <c r="BE988" t="s">
        <v>9495</v>
      </c>
      <c r="BF988" t="str">
        <f>HYPERLINK("http://dx.doi.org/10.1017/S0954102090000037","http://dx.doi.org/10.1017/S0954102090000037")</f>
        <v>http://dx.doi.org/10.1017/S0954102090000037</v>
      </c>
      <c r="BG988" t="s">
        <v>74</v>
      </c>
      <c r="BH988" t="s">
        <v>74</v>
      </c>
      <c r="BI988">
        <v>6</v>
      </c>
      <c r="BJ988" t="s">
        <v>255</v>
      </c>
      <c r="BK988" t="s">
        <v>97</v>
      </c>
      <c r="BL988" t="s">
        <v>256</v>
      </c>
      <c r="BM988" t="s">
        <v>9490</v>
      </c>
      <c r="BN988" t="s">
        <v>74</v>
      </c>
      <c r="BO988" t="s">
        <v>74</v>
      </c>
      <c r="BP988" t="s">
        <v>74</v>
      </c>
      <c r="BQ988" t="s">
        <v>74</v>
      </c>
      <c r="BR988" t="s">
        <v>100</v>
      </c>
      <c r="BS988" t="s">
        <v>9496</v>
      </c>
      <c r="BT988" t="str">
        <f>HYPERLINK("https%3A%2F%2Fwww.webofscience.com%2Fwos%2Fwoscc%2Ffull-record%2FWOS:A1990CR82900002","View Full Record in Web of Science")</f>
        <v>View Full Record in Web of Science</v>
      </c>
    </row>
    <row r="989" spans="1:72" x14ac:dyDescent="0.15">
      <c r="A989" t="s">
        <v>72</v>
      </c>
      <c r="B989" t="s">
        <v>9497</v>
      </c>
      <c r="C989" t="s">
        <v>74</v>
      </c>
      <c r="D989" t="s">
        <v>74</v>
      </c>
      <c r="E989" t="s">
        <v>74</v>
      </c>
      <c r="F989" t="s">
        <v>9497</v>
      </c>
      <c r="G989" t="s">
        <v>74</v>
      </c>
      <c r="H989" t="s">
        <v>74</v>
      </c>
      <c r="I989" t="s">
        <v>9498</v>
      </c>
      <c r="J989" t="s">
        <v>247</v>
      </c>
      <c r="K989" t="s">
        <v>74</v>
      </c>
      <c r="L989" t="s">
        <v>74</v>
      </c>
      <c r="M989" t="s">
        <v>77</v>
      </c>
      <c r="N989" t="s">
        <v>78</v>
      </c>
      <c r="O989" t="s">
        <v>74</v>
      </c>
      <c r="P989" t="s">
        <v>74</v>
      </c>
      <c r="Q989" t="s">
        <v>74</v>
      </c>
      <c r="R989" t="s">
        <v>74</v>
      </c>
      <c r="S989" t="s">
        <v>74</v>
      </c>
      <c r="T989" t="s">
        <v>74</v>
      </c>
      <c r="U989" t="s">
        <v>74</v>
      </c>
      <c r="V989" t="s">
        <v>74</v>
      </c>
      <c r="W989" t="s">
        <v>74</v>
      </c>
      <c r="X989" t="s">
        <v>74</v>
      </c>
      <c r="Y989" t="s">
        <v>9499</v>
      </c>
      <c r="Z989" t="s">
        <v>74</v>
      </c>
      <c r="AA989" t="s">
        <v>74</v>
      </c>
      <c r="AB989" t="s">
        <v>74</v>
      </c>
      <c r="AC989" t="s">
        <v>74</v>
      </c>
      <c r="AD989" t="s">
        <v>74</v>
      </c>
      <c r="AE989" t="s">
        <v>74</v>
      </c>
      <c r="AF989" t="s">
        <v>74</v>
      </c>
      <c r="AG989">
        <v>0</v>
      </c>
      <c r="AH989">
        <v>27</v>
      </c>
      <c r="AI989">
        <v>27</v>
      </c>
      <c r="AJ989">
        <v>0</v>
      </c>
      <c r="AK989">
        <v>0</v>
      </c>
      <c r="AL989" t="s">
        <v>248</v>
      </c>
      <c r="AM989" t="s">
        <v>249</v>
      </c>
      <c r="AN989" t="s">
        <v>250</v>
      </c>
      <c r="AO989" t="s">
        <v>251</v>
      </c>
      <c r="AP989" t="s">
        <v>74</v>
      </c>
      <c r="AQ989" t="s">
        <v>74</v>
      </c>
      <c r="AR989" t="s">
        <v>252</v>
      </c>
      <c r="AS989" t="s">
        <v>253</v>
      </c>
      <c r="AT989" t="s">
        <v>3770</v>
      </c>
      <c r="AU989">
        <v>1990</v>
      </c>
      <c r="AV989">
        <v>2</v>
      </c>
      <c r="AW989">
        <v>1</v>
      </c>
      <c r="AX989" t="s">
        <v>74</v>
      </c>
      <c r="AY989" t="s">
        <v>74</v>
      </c>
      <c r="AZ989" t="s">
        <v>74</v>
      </c>
      <c r="BA989" t="s">
        <v>74</v>
      </c>
      <c r="BB989">
        <v>29</v>
      </c>
      <c r="BC989">
        <v>42</v>
      </c>
      <c r="BD989" t="s">
        <v>74</v>
      </c>
      <c r="BE989" t="s">
        <v>9500</v>
      </c>
      <c r="BF989" t="str">
        <f>HYPERLINK("http://dx.doi.org/10.1017/S0954102090000049","http://dx.doi.org/10.1017/S0954102090000049")</f>
        <v>http://dx.doi.org/10.1017/S0954102090000049</v>
      </c>
      <c r="BG989" t="s">
        <v>74</v>
      </c>
      <c r="BH989" t="s">
        <v>74</v>
      </c>
      <c r="BI989">
        <v>14</v>
      </c>
      <c r="BJ989" t="s">
        <v>255</v>
      </c>
      <c r="BK989" t="s">
        <v>97</v>
      </c>
      <c r="BL989" t="s">
        <v>256</v>
      </c>
      <c r="BM989" t="s">
        <v>9490</v>
      </c>
      <c r="BN989" t="s">
        <v>74</v>
      </c>
      <c r="BO989" t="s">
        <v>74</v>
      </c>
      <c r="BP989" t="s">
        <v>74</v>
      </c>
      <c r="BQ989" t="s">
        <v>74</v>
      </c>
      <c r="BR989" t="s">
        <v>100</v>
      </c>
      <c r="BS989" t="s">
        <v>9501</v>
      </c>
      <c r="BT989" t="str">
        <f>HYPERLINK("https%3A%2F%2Fwww.webofscience.com%2Fwos%2Fwoscc%2Ffull-record%2FWOS:A1990CR82900003","View Full Record in Web of Science")</f>
        <v>View Full Record in Web of Science</v>
      </c>
    </row>
    <row r="990" spans="1:72" x14ac:dyDescent="0.15">
      <c r="A990" t="s">
        <v>72</v>
      </c>
      <c r="B990" t="s">
        <v>9502</v>
      </c>
      <c r="C990" t="s">
        <v>74</v>
      </c>
      <c r="D990" t="s">
        <v>74</v>
      </c>
      <c r="E990" t="s">
        <v>74</v>
      </c>
      <c r="F990" t="s">
        <v>9502</v>
      </c>
      <c r="G990" t="s">
        <v>74</v>
      </c>
      <c r="H990" t="s">
        <v>74</v>
      </c>
      <c r="I990" t="s">
        <v>9503</v>
      </c>
      <c r="J990" t="s">
        <v>247</v>
      </c>
      <c r="K990" t="s">
        <v>74</v>
      </c>
      <c r="L990" t="s">
        <v>74</v>
      </c>
      <c r="M990" t="s">
        <v>77</v>
      </c>
      <c r="N990" t="s">
        <v>78</v>
      </c>
      <c r="O990" t="s">
        <v>74</v>
      </c>
      <c r="P990" t="s">
        <v>74</v>
      </c>
      <c r="Q990" t="s">
        <v>74</v>
      </c>
      <c r="R990" t="s">
        <v>74</v>
      </c>
      <c r="S990" t="s">
        <v>74</v>
      </c>
      <c r="T990" t="s">
        <v>74</v>
      </c>
      <c r="U990" t="s">
        <v>74</v>
      </c>
      <c r="V990" t="s">
        <v>74</v>
      </c>
      <c r="W990" t="s">
        <v>74</v>
      </c>
      <c r="X990" t="s">
        <v>74</v>
      </c>
      <c r="Y990" t="s">
        <v>9504</v>
      </c>
      <c r="Z990" t="s">
        <v>74</v>
      </c>
      <c r="AA990" t="s">
        <v>74</v>
      </c>
      <c r="AB990" t="s">
        <v>74</v>
      </c>
      <c r="AC990" t="s">
        <v>74</v>
      </c>
      <c r="AD990" t="s">
        <v>74</v>
      </c>
      <c r="AE990" t="s">
        <v>74</v>
      </c>
      <c r="AF990" t="s">
        <v>74</v>
      </c>
      <c r="AG990">
        <v>0</v>
      </c>
      <c r="AH990">
        <v>28</v>
      </c>
      <c r="AI990">
        <v>29</v>
      </c>
      <c r="AJ990">
        <v>0</v>
      </c>
      <c r="AK990">
        <v>2</v>
      </c>
      <c r="AL990" t="s">
        <v>431</v>
      </c>
      <c r="AM990" t="s">
        <v>215</v>
      </c>
      <c r="AN990" t="s">
        <v>3846</v>
      </c>
      <c r="AO990" t="s">
        <v>251</v>
      </c>
      <c r="AP990" t="s">
        <v>74</v>
      </c>
      <c r="AQ990" t="s">
        <v>74</v>
      </c>
      <c r="AR990" t="s">
        <v>252</v>
      </c>
      <c r="AS990" t="s">
        <v>253</v>
      </c>
      <c r="AT990" t="s">
        <v>3770</v>
      </c>
      <c r="AU990">
        <v>1990</v>
      </c>
      <c r="AV990">
        <v>2</v>
      </c>
      <c r="AW990">
        <v>1</v>
      </c>
      <c r="AX990" t="s">
        <v>74</v>
      </c>
      <c r="AY990" t="s">
        <v>74</v>
      </c>
      <c r="AZ990" t="s">
        <v>74</v>
      </c>
      <c r="BA990" t="s">
        <v>74</v>
      </c>
      <c r="BB990">
        <v>43</v>
      </c>
      <c r="BC990">
        <v>52</v>
      </c>
      <c r="BD990" t="s">
        <v>74</v>
      </c>
      <c r="BE990" t="s">
        <v>9505</v>
      </c>
      <c r="BF990" t="str">
        <f>HYPERLINK("http://dx.doi.org/10.1017/S0954102090000050","http://dx.doi.org/10.1017/S0954102090000050")</f>
        <v>http://dx.doi.org/10.1017/S0954102090000050</v>
      </c>
      <c r="BG990" t="s">
        <v>74</v>
      </c>
      <c r="BH990" t="s">
        <v>74</v>
      </c>
      <c r="BI990">
        <v>10</v>
      </c>
      <c r="BJ990" t="s">
        <v>255</v>
      </c>
      <c r="BK990" t="s">
        <v>97</v>
      </c>
      <c r="BL990" t="s">
        <v>256</v>
      </c>
      <c r="BM990" t="s">
        <v>9490</v>
      </c>
      <c r="BN990" t="s">
        <v>74</v>
      </c>
      <c r="BO990" t="s">
        <v>74</v>
      </c>
      <c r="BP990" t="s">
        <v>74</v>
      </c>
      <c r="BQ990" t="s">
        <v>74</v>
      </c>
      <c r="BR990" t="s">
        <v>100</v>
      </c>
      <c r="BS990" t="s">
        <v>9506</v>
      </c>
      <c r="BT990" t="str">
        <f>HYPERLINK("https%3A%2F%2Fwww.webofscience.com%2Fwos%2Fwoscc%2Ffull-record%2FWOS:A1990CR82900004","View Full Record in Web of Science")</f>
        <v>View Full Record in Web of Science</v>
      </c>
    </row>
    <row r="991" spans="1:72" x14ac:dyDescent="0.15">
      <c r="A991" t="s">
        <v>72</v>
      </c>
      <c r="B991" t="s">
        <v>9507</v>
      </c>
      <c r="C991" t="s">
        <v>74</v>
      </c>
      <c r="D991" t="s">
        <v>74</v>
      </c>
      <c r="E991" t="s">
        <v>74</v>
      </c>
      <c r="F991" t="s">
        <v>9507</v>
      </c>
      <c r="G991" t="s">
        <v>74</v>
      </c>
      <c r="H991" t="s">
        <v>74</v>
      </c>
      <c r="I991" t="s">
        <v>9508</v>
      </c>
      <c r="J991" t="s">
        <v>247</v>
      </c>
      <c r="K991" t="s">
        <v>74</v>
      </c>
      <c r="L991" t="s">
        <v>74</v>
      </c>
      <c r="M991" t="s">
        <v>77</v>
      </c>
      <c r="N991" t="s">
        <v>78</v>
      </c>
      <c r="O991" t="s">
        <v>74</v>
      </c>
      <c r="P991" t="s">
        <v>74</v>
      </c>
      <c r="Q991" t="s">
        <v>74</v>
      </c>
      <c r="R991" t="s">
        <v>74</v>
      </c>
      <c r="S991" t="s">
        <v>74</v>
      </c>
      <c r="T991" t="s">
        <v>74</v>
      </c>
      <c r="U991" t="s">
        <v>74</v>
      </c>
      <c r="V991" t="s">
        <v>74</v>
      </c>
      <c r="W991" t="s">
        <v>74</v>
      </c>
      <c r="X991" t="s">
        <v>74</v>
      </c>
      <c r="Y991" t="s">
        <v>9509</v>
      </c>
      <c r="Z991" t="s">
        <v>74</v>
      </c>
      <c r="AA991" t="s">
        <v>74</v>
      </c>
      <c r="AB991" t="s">
        <v>74</v>
      </c>
      <c r="AC991" t="s">
        <v>74</v>
      </c>
      <c r="AD991" t="s">
        <v>74</v>
      </c>
      <c r="AE991" t="s">
        <v>74</v>
      </c>
      <c r="AF991" t="s">
        <v>74</v>
      </c>
      <c r="AG991">
        <v>0</v>
      </c>
      <c r="AH991">
        <v>51</v>
      </c>
      <c r="AI991">
        <v>54</v>
      </c>
      <c r="AJ991">
        <v>0</v>
      </c>
      <c r="AK991">
        <v>4</v>
      </c>
      <c r="AL991" t="s">
        <v>248</v>
      </c>
      <c r="AM991" t="s">
        <v>249</v>
      </c>
      <c r="AN991" t="s">
        <v>250</v>
      </c>
      <c r="AO991" t="s">
        <v>251</v>
      </c>
      <c r="AP991" t="s">
        <v>74</v>
      </c>
      <c r="AQ991" t="s">
        <v>74</v>
      </c>
      <c r="AR991" t="s">
        <v>252</v>
      </c>
      <c r="AS991" t="s">
        <v>253</v>
      </c>
      <c r="AT991" t="s">
        <v>3770</v>
      </c>
      <c r="AU991">
        <v>1990</v>
      </c>
      <c r="AV991">
        <v>2</v>
      </c>
      <c r="AW991">
        <v>1</v>
      </c>
      <c r="AX991" t="s">
        <v>74</v>
      </c>
      <c r="AY991" t="s">
        <v>74</v>
      </c>
      <c r="AZ991" t="s">
        <v>74</v>
      </c>
      <c r="BA991" t="s">
        <v>74</v>
      </c>
      <c r="BB991">
        <v>53</v>
      </c>
      <c r="BC991">
        <v>66</v>
      </c>
      <c r="BD991" t="s">
        <v>74</v>
      </c>
      <c r="BE991" t="s">
        <v>9510</v>
      </c>
      <c r="BF991" t="str">
        <f>HYPERLINK("http://dx.doi.org/10.1017/S0954102090000062","http://dx.doi.org/10.1017/S0954102090000062")</f>
        <v>http://dx.doi.org/10.1017/S0954102090000062</v>
      </c>
      <c r="BG991" t="s">
        <v>74</v>
      </c>
      <c r="BH991" t="s">
        <v>74</v>
      </c>
      <c r="BI991">
        <v>14</v>
      </c>
      <c r="BJ991" t="s">
        <v>255</v>
      </c>
      <c r="BK991" t="s">
        <v>97</v>
      </c>
      <c r="BL991" t="s">
        <v>256</v>
      </c>
      <c r="BM991" t="s">
        <v>9490</v>
      </c>
      <c r="BN991" t="s">
        <v>74</v>
      </c>
      <c r="BO991" t="s">
        <v>74</v>
      </c>
      <c r="BP991" t="s">
        <v>74</v>
      </c>
      <c r="BQ991" t="s">
        <v>74</v>
      </c>
      <c r="BR991" t="s">
        <v>100</v>
      </c>
      <c r="BS991" t="s">
        <v>9511</v>
      </c>
      <c r="BT991" t="str">
        <f>HYPERLINK("https%3A%2F%2Fwww.webofscience.com%2Fwos%2Fwoscc%2Ffull-record%2FWOS:A1990CR82900005","View Full Record in Web of Science")</f>
        <v>View Full Record in Web of Science</v>
      </c>
    </row>
    <row r="992" spans="1:72" x14ac:dyDescent="0.15">
      <c r="A992" t="s">
        <v>72</v>
      </c>
      <c r="B992" t="s">
        <v>9512</v>
      </c>
      <c r="C992" t="s">
        <v>74</v>
      </c>
      <c r="D992" t="s">
        <v>74</v>
      </c>
      <c r="E992" t="s">
        <v>74</v>
      </c>
      <c r="F992" t="s">
        <v>9512</v>
      </c>
      <c r="G992" t="s">
        <v>74</v>
      </c>
      <c r="H992" t="s">
        <v>74</v>
      </c>
      <c r="I992" t="s">
        <v>9513</v>
      </c>
      <c r="J992" t="s">
        <v>247</v>
      </c>
      <c r="K992" t="s">
        <v>74</v>
      </c>
      <c r="L992" t="s">
        <v>74</v>
      </c>
      <c r="M992" t="s">
        <v>77</v>
      </c>
      <c r="N992" t="s">
        <v>78</v>
      </c>
      <c r="O992" t="s">
        <v>74</v>
      </c>
      <c r="P992" t="s">
        <v>74</v>
      </c>
      <c r="Q992" t="s">
        <v>74</v>
      </c>
      <c r="R992" t="s">
        <v>74</v>
      </c>
      <c r="S992" t="s">
        <v>74</v>
      </c>
      <c r="T992" t="s">
        <v>74</v>
      </c>
      <c r="U992" t="s">
        <v>74</v>
      </c>
      <c r="V992" t="s">
        <v>74</v>
      </c>
      <c r="W992" t="s">
        <v>74</v>
      </c>
      <c r="X992" t="s">
        <v>74</v>
      </c>
      <c r="Y992" t="s">
        <v>9514</v>
      </c>
      <c r="Z992" t="s">
        <v>74</v>
      </c>
      <c r="AA992" t="s">
        <v>74</v>
      </c>
      <c r="AB992" t="s">
        <v>74</v>
      </c>
      <c r="AC992" t="s">
        <v>74</v>
      </c>
      <c r="AD992" t="s">
        <v>74</v>
      </c>
      <c r="AE992" t="s">
        <v>74</v>
      </c>
      <c r="AF992" t="s">
        <v>74</v>
      </c>
      <c r="AG992">
        <v>0</v>
      </c>
      <c r="AH992">
        <v>34</v>
      </c>
      <c r="AI992">
        <v>39</v>
      </c>
      <c r="AJ992">
        <v>0</v>
      </c>
      <c r="AK992">
        <v>1</v>
      </c>
      <c r="AL992" t="s">
        <v>248</v>
      </c>
      <c r="AM992" t="s">
        <v>249</v>
      </c>
      <c r="AN992" t="s">
        <v>250</v>
      </c>
      <c r="AO992" t="s">
        <v>251</v>
      </c>
      <c r="AP992" t="s">
        <v>74</v>
      </c>
      <c r="AQ992" t="s">
        <v>74</v>
      </c>
      <c r="AR992" t="s">
        <v>252</v>
      </c>
      <c r="AS992" t="s">
        <v>253</v>
      </c>
      <c r="AT992" t="s">
        <v>3770</v>
      </c>
      <c r="AU992">
        <v>1990</v>
      </c>
      <c r="AV992">
        <v>2</v>
      </c>
      <c r="AW992">
        <v>1</v>
      </c>
      <c r="AX992" t="s">
        <v>74</v>
      </c>
      <c r="AY992" t="s">
        <v>74</v>
      </c>
      <c r="AZ992" t="s">
        <v>74</v>
      </c>
      <c r="BA992" t="s">
        <v>74</v>
      </c>
      <c r="BB992">
        <v>67</v>
      </c>
      <c r="BC992">
        <v>76</v>
      </c>
      <c r="BD992" t="s">
        <v>74</v>
      </c>
      <c r="BE992" t="s">
        <v>9515</v>
      </c>
      <c r="BF992" t="str">
        <f>HYPERLINK("http://dx.doi.org/10.1017/S0954102090000074","http://dx.doi.org/10.1017/S0954102090000074")</f>
        <v>http://dx.doi.org/10.1017/S0954102090000074</v>
      </c>
      <c r="BG992" t="s">
        <v>74</v>
      </c>
      <c r="BH992" t="s">
        <v>74</v>
      </c>
      <c r="BI992">
        <v>10</v>
      </c>
      <c r="BJ992" t="s">
        <v>255</v>
      </c>
      <c r="BK992" t="s">
        <v>97</v>
      </c>
      <c r="BL992" t="s">
        <v>256</v>
      </c>
      <c r="BM992" t="s">
        <v>9490</v>
      </c>
      <c r="BN992" t="s">
        <v>74</v>
      </c>
      <c r="BO992" t="s">
        <v>74</v>
      </c>
      <c r="BP992" t="s">
        <v>74</v>
      </c>
      <c r="BQ992" t="s">
        <v>74</v>
      </c>
      <c r="BR992" t="s">
        <v>100</v>
      </c>
      <c r="BS992" t="s">
        <v>9516</v>
      </c>
      <c r="BT992" t="str">
        <f>HYPERLINK("https%3A%2F%2Fwww.webofscience.com%2Fwos%2Fwoscc%2Ffull-record%2FWOS:A1990CR82900006","View Full Record in Web of Science")</f>
        <v>View Full Record in Web of Science</v>
      </c>
    </row>
    <row r="993" spans="1:72" x14ac:dyDescent="0.15">
      <c r="A993" t="s">
        <v>72</v>
      </c>
      <c r="B993" t="s">
        <v>9262</v>
      </c>
      <c r="C993" t="s">
        <v>74</v>
      </c>
      <c r="D993" t="s">
        <v>74</v>
      </c>
      <c r="E993" t="s">
        <v>74</v>
      </c>
      <c r="F993" t="s">
        <v>9262</v>
      </c>
      <c r="G993" t="s">
        <v>74</v>
      </c>
      <c r="H993" t="s">
        <v>74</v>
      </c>
      <c r="I993" t="s">
        <v>9517</v>
      </c>
      <c r="J993" t="s">
        <v>247</v>
      </c>
      <c r="K993" t="s">
        <v>74</v>
      </c>
      <c r="L993" t="s">
        <v>74</v>
      </c>
      <c r="M993" t="s">
        <v>77</v>
      </c>
      <c r="N993" t="s">
        <v>334</v>
      </c>
      <c r="O993" t="s">
        <v>74</v>
      </c>
      <c r="P993" t="s">
        <v>74</v>
      </c>
      <c r="Q993" t="s">
        <v>74</v>
      </c>
      <c r="R993" t="s">
        <v>74</v>
      </c>
      <c r="S993" t="s">
        <v>74</v>
      </c>
      <c r="T993" t="s">
        <v>74</v>
      </c>
      <c r="U993" t="s">
        <v>74</v>
      </c>
      <c r="V993" t="s">
        <v>74</v>
      </c>
      <c r="W993" t="s">
        <v>74</v>
      </c>
      <c r="X993" t="s">
        <v>74</v>
      </c>
      <c r="Y993" t="s">
        <v>9518</v>
      </c>
      <c r="Z993" t="s">
        <v>74</v>
      </c>
      <c r="AA993" t="s">
        <v>74</v>
      </c>
      <c r="AB993" t="s">
        <v>74</v>
      </c>
      <c r="AC993" t="s">
        <v>74</v>
      </c>
      <c r="AD993" t="s">
        <v>74</v>
      </c>
      <c r="AE993" t="s">
        <v>74</v>
      </c>
      <c r="AF993" t="s">
        <v>74</v>
      </c>
      <c r="AG993">
        <v>0</v>
      </c>
      <c r="AH993">
        <v>4</v>
      </c>
      <c r="AI993">
        <v>4</v>
      </c>
      <c r="AJ993">
        <v>0</v>
      </c>
      <c r="AK993">
        <v>0</v>
      </c>
      <c r="AL993" t="s">
        <v>248</v>
      </c>
      <c r="AM993" t="s">
        <v>249</v>
      </c>
      <c r="AN993" t="s">
        <v>250</v>
      </c>
      <c r="AO993" t="s">
        <v>251</v>
      </c>
      <c r="AP993" t="s">
        <v>74</v>
      </c>
      <c r="AQ993" t="s">
        <v>74</v>
      </c>
      <c r="AR993" t="s">
        <v>252</v>
      </c>
      <c r="AS993" t="s">
        <v>253</v>
      </c>
      <c r="AT993" t="s">
        <v>3770</v>
      </c>
      <c r="AU993">
        <v>1990</v>
      </c>
      <c r="AV993">
        <v>2</v>
      </c>
      <c r="AW993">
        <v>1</v>
      </c>
      <c r="AX993" t="s">
        <v>74</v>
      </c>
      <c r="AY993" t="s">
        <v>74</v>
      </c>
      <c r="AZ993" t="s">
        <v>74</v>
      </c>
      <c r="BA993" t="s">
        <v>74</v>
      </c>
      <c r="BB993">
        <v>77</v>
      </c>
      <c r="BC993">
        <v>78</v>
      </c>
      <c r="BD993" t="s">
        <v>74</v>
      </c>
      <c r="BE993" t="s">
        <v>9519</v>
      </c>
      <c r="BF993" t="str">
        <f>HYPERLINK("http://dx.doi.org/10.1017/S0954102090000086","http://dx.doi.org/10.1017/S0954102090000086")</f>
        <v>http://dx.doi.org/10.1017/S0954102090000086</v>
      </c>
      <c r="BG993" t="s">
        <v>74</v>
      </c>
      <c r="BH993" t="s">
        <v>74</v>
      </c>
      <c r="BI993">
        <v>2</v>
      </c>
      <c r="BJ993" t="s">
        <v>255</v>
      </c>
      <c r="BK993" t="s">
        <v>97</v>
      </c>
      <c r="BL993" t="s">
        <v>256</v>
      </c>
      <c r="BM993" t="s">
        <v>9490</v>
      </c>
      <c r="BN993" t="s">
        <v>74</v>
      </c>
      <c r="BO993" t="s">
        <v>74</v>
      </c>
      <c r="BP993" t="s">
        <v>74</v>
      </c>
      <c r="BQ993" t="s">
        <v>74</v>
      </c>
      <c r="BR993" t="s">
        <v>100</v>
      </c>
      <c r="BS993" t="s">
        <v>9520</v>
      </c>
      <c r="BT993" t="str">
        <f>HYPERLINK("https%3A%2F%2Fwww.webofscience.com%2Fwos%2Fwoscc%2Ffull-record%2FWOS:A1990CR82900007","View Full Record in Web of Science")</f>
        <v>View Full Record in Web of Science</v>
      </c>
    </row>
    <row r="994" spans="1:72" x14ac:dyDescent="0.15">
      <c r="A994" t="s">
        <v>72</v>
      </c>
      <c r="B994" t="s">
        <v>9521</v>
      </c>
      <c r="C994" t="s">
        <v>74</v>
      </c>
      <c r="D994" t="s">
        <v>74</v>
      </c>
      <c r="E994" t="s">
        <v>74</v>
      </c>
      <c r="F994" t="s">
        <v>9521</v>
      </c>
      <c r="G994" t="s">
        <v>74</v>
      </c>
      <c r="H994" t="s">
        <v>74</v>
      </c>
      <c r="I994" t="s">
        <v>9522</v>
      </c>
      <c r="J994" t="s">
        <v>247</v>
      </c>
      <c r="K994" t="s">
        <v>74</v>
      </c>
      <c r="L994" t="s">
        <v>74</v>
      </c>
      <c r="M994" t="s">
        <v>77</v>
      </c>
      <c r="N994" t="s">
        <v>261</v>
      </c>
      <c r="O994" t="s">
        <v>74</v>
      </c>
      <c r="P994" t="s">
        <v>74</v>
      </c>
      <c r="Q994" t="s">
        <v>74</v>
      </c>
      <c r="R994" t="s">
        <v>74</v>
      </c>
      <c r="S994" t="s">
        <v>74</v>
      </c>
      <c r="T994" t="s">
        <v>74</v>
      </c>
      <c r="U994" t="s">
        <v>74</v>
      </c>
      <c r="V994" t="s">
        <v>74</v>
      </c>
      <c r="W994" t="s">
        <v>74</v>
      </c>
      <c r="X994" t="s">
        <v>74</v>
      </c>
      <c r="Y994" t="s">
        <v>9523</v>
      </c>
      <c r="Z994" t="s">
        <v>74</v>
      </c>
      <c r="AA994" t="s">
        <v>74</v>
      </c>
      <c r="AB994" t="s">
        <v>74</v>
      </c>
      <c r="AC994" t="s">
        <v>74</v>
      </c>
      <c r="AD994" t="s">
        <v>74</v>
      </c>
      <c r="AE994" t="s">
        <v>74</v>
      </c>
      <c r="AF994" t="s">
        <v>74</v>
      </c>
      <c r="AG994">
        <v>0</v>
      </c>
      <c r="AH994">
        <v>28</v>
      </c>
      <c r="AI994">
        <v>30</v>
      </c>
      <c r="AJ994">
        <v>0</v>
      </c>
      <c r="AK994">
        <v>0</v>
      </c>
      <c r="AL994" t="s">
        <v>248</v>
      </c>
      <c r="AM994" t="s">
        <v>249</v>
      </c>
      <c r="AN994" t="s">
        <v>250</v>
      </c>
      <c r="AO994" t="s">
        <v>251</v>
      </c>
      <c r="AP994" t="s">
        <v>74</v>
      </c>
      <c r="AQ994" t="s">
        <v>74</v>
      </c>
      <c r="AR994" t="s">
        <v>252</v>
      </c>
      <c r="AS994" t="s">
        <v>253</v>
      </c>
      <c r="AT994" t="s">
        <v>3770</v>
      </c>
      <c r="AU994">
        <v>1990</v>
      </c>
      <c r="AV994">
        <v>2</v>
      </c>
      <c r="AW994">
        <v>1</v>
      </c>
      <c r="AX994" t="s">
        <v>74</v>
      </c>
      <c r="AY994" t="s">
        <v>74</v>
      </c>
      <c r="AZ994" t="s">
        <v>74</v>
      </c>
      <c r="BA994" t="s">
        <v>74</v>
      </c>
      <c r="BB994">
        <v>79</v>
      </c>
      <c r="BC994">
        <v>89</v>
      </c>
      <c r="BD994" t="s">
        <v>74</v>
      </c>
      <c r="BE994" t="s">
        <v>9524</v>
      </c>
      <c r="BF994" t="str">
        <f>HYPERLINK("http://dx.doi.org/10.1017/S0954102090000098","http://dx.doi.org/10.1017/S0954102090000098")</f>
        <v>http://dx.doi.org/10.1017/S0954102090000098</v>
      </c>
      <c r="BG994" t="s">
        <v>74</v>
      </c>
      <c r="BH994" t="s">
        <v>74</v>
      </c>
      <c r="BI994">
        <v>11</v>
      </c>
      <c r="BJ994" t="s">
        <v>255</v>
      </c>
      <c r="BK994" t="s">
        <v>97</v>
      </c>
      <c r="BL994" t="s">
        <v>256</v>
      </c>
      <c r="BM994" t="s">
        <v>9490</v>
      </c>
      <c r="BN994" t="s">
        <v>74</v>
      </c>
      <c r="BO994" t="s">
        <v>74</v>
      </c>
      <c r="BP994" t="s">
        <v>74</v>
      </c>
      <c r="BQ994" t="s">
        <v>74</v>
      </c>
      <c r="BR994" t="s">
        <v>100</v>
      </c>
      <c r="BS994" t="s">
        <v>9525</v>
      </c>
      <c r="BT994" t="str">
        <f>HYPERLINK("https%3A%2F%2Fwww.webofscience.com%2Fwos%2Fwoscc%2Ffull-record%2FWOS:A1990CR82900008","View Full Record in Web of Science")</f>
        <v>View Full Record in Web of Science</v>
      </c>
    </row>
    <row r="995" spans="1:72" x14ac:dyDescent="0.15">
      <c r="A995" t="s">
        <v>72</v>
      </c>
      <c r="B995" t="s">
        <v>9526</v>
      </c>
      <c r="C995" t="s">
        <v>74</v>
      </c>
      <c r="D995" t="s">
        <v>74</v>
      </c>
      <c r="E995" t="s">
        <v>74</v>
      </c>
      <c r="F995" t="s">
        <v>9526</v>
      </c>
      <c r="G995" t="s">
        <v>74</v>
      </c>
      <c r="H995" t="s">
        <v>74</v>
      </c>
      <c r="I995" t="s">
        <v>9527</v>
      </c>
      <c r="J995" t="s">
        <v>4251</v>
      </c>
      <c r="K995" t="s">
        <v>74</v>
      </c>
      <c r="L995" t="s">
        <v>74</v>
      </c>
      <c r="M995" t="s">
        <v>77</v>
      </c>
      <c r="N995" t="s">
        <v>177</v>
      </c>
      <c r="O995" t="s">
        <v>74</v>
      </c>
      <c r="P995" t="s">
        <v>74</v>
      </c>
      <c r="Q995" t="s">
        <v>74</v>
      </c>
      <c r="R995" t="s">
        <v>74</v>
      </c>
      <c r="S995" t="s">
        <v>74</v>
      </c>
      <c r="T995" t="s">
        <v>74</v>
      </c>
      <c r="U995" t="s">
        <v>74</v>
      </c>
      <c r="V995" t="s">
        <v>74</v>
      </c>
      <c r="W995" t="s">
        <v>74</v>
      </c>
      <c r="X995" t="s">
        <v>74</v>
      </c>
      <c r="Y995" t="s">
        <v>74</v>
      </c>
      <c r="Z995" t="s">
        <v>74</v>
      </c>
      <c r="AA995" t="s">
        <v>74</v>
      </c>
      <c r="AB995" t="s">
        <v>74</v>
      </c>
      <c r="AC995" t="s">
        <v>74</v>
      </c>
      <c r="AD995" t="s">
        <v>74</v>
      </c>
      <c r="AE995" t="s">
        <v>74</v>
      </c>
      <c r="AF995" t="s">
        <v>74</v>
      </c>
      <c r="AG995">
        <v>0</v>
      </c>
      <c r="AH995">
        <v>0</v>
      </c>
      <c r="AI995">
        <v>0</v>
      </c>
      <c r="AJ995">
        <v>0</v>
      </c>
      <c r="AK995">
        <v>0</v>
      </c>
      <c r="AL995" t="s">
        <v>4256</v>
      </c>
      <c r="AM995" t="s">
        <v>87</v>
      </c>
      <c r="AN995" t="s">
        <v>4257</v>
      </c>
      <c r="AO995" t="s">
        <v>4258</v>
      </c>
      <c r="AP995" t="s">
        <v>74</v>
      </c>
      <c r="AQ995" t="s">
        <v>74</v>
      </c>
      <c r="AR995" t="s">
        <v>4259</v>
      </c>
      <c r="AS995" t="s">
        <v>4260</v>
      </c>
      <c r="AT995" t="s">
        <v>3991</v>
      </c>
      <c r="AU995">
        <v>1990</v>
      </c>
      <c r="AV995">
        <v>29</v>
      </c>
      <c r="AW995">
        <v>7</v>
      </c>
      <c r="AX995" t="s">
        <v>74</v>
      </c>
      <c r="AY995" t="s">
        <v>74</v>
      </c>
      <c r="AZ995" t="s">
        <v>74</v>
      </c>
      <c r="BA995" t="s">
        <v>74</v>
      </c>
      <c r="BB995">
        <v>894</v>
      </c>
      <c r="BC995">
        <v>895</v>
      </c>
      <c r="BD995" t="s">
        <v>74</v>
      </c>
      <c r="BE995" t="s">
        <v>9528</v>
      </c>
      <c r="BF995" t="str">
        <f>HYPERLINK("http://dx.doi.org/10.1364/AO.29.000894","http://dx.doi.org/10.1364/AO.29.000894")</f>
        <v>http://dx.doi.org/10.1364/AO.29.000894</v>
      </c>
      <c r="BG995" t="s">
        <v>74</v>
      </c>
      <c r="BH995" t="s">
        <v>74</v>
      </c>
      <c r="BI995">
        <v>2</v>
      </c>
      <c r="BJ995" t="s">
        <v>4263</v>
      </c>
      <c r="BK995" t="s">
        <v>97</v>
      </c>
      <c r="BL995" t="s">
        <v>4263</v>
      </c>
      <c r="BM995" t="s">
        <v>9529</v>
      </c>
      <c r="BN995" t="s">
        <v>74</v>
      </c>
      <c r="BO995" t="s">
        <v>74</v>
      </c>
      <c r="BP995" t="s">
        <v>74</v>
      </c>
      <c r="BQ995" t="s">
        <v>74</v>
      </c>
      <c r="BR995" t="s">
        <v>100</v>
      </c>
      <c r="BS995" t="s">
        <v>9530</v>
      </c>
      <c r="BT995" t="str">
        <f>HYPERLINK("https%3A%2F%2Fwww.webofscience.com%2Fwos%2Fwoscc%2Ffull-record%2FWOS:A1990CR01900001","View Full Record in Web of Science")</f>
        <v>View Full Record in Web of Science</v>
      </c>
    </row>
    <row r="996" spans="1:72" x14ac:dyDescent="0.15">
      <c r="A996" t="s">
        <v>72</v>
      </c>
      <c r="B996" t="s">
        <v>9531</v>
      </c>
      <c r="C996" t="s">
        <v>74</v>
      </c>
      <c r="D996" t="s">
        <v>74</v>
      </c>
      <c r="E996" t="s">
        <v>74</v>
      </c>
      <c r="F996" t="s">
        <v>9531</v>
      </c>
      <c r="G996" t="s">
        <v>74</v>
      </c>
      <c r="H996" t="s">
        <v>74</v>
      </c>
      <c r="I996" t="s">
        <v>9532</v>
      </c>
      <c r="J996" t="s">
        <v>4281</v>
      </c>
      <c r="K996" t="s">
        <v>74</v>
      </c>
      <c r="L996" t="s">
        <v>74</v>
      </c>
      <c r="M996" t="s">
        <v>77</v>
      </c>
      <c r="N996" t="s">
        <v>78</v>
      </c>
      <c r="O996" t="s">
        <v>74</v>
      </c>
      <c r="P996" t="s">
        <v>74</v>
      </c>
      <c r="Q996" t="s">
        <v>74</v>
      </c>
      <c r="R996" t="s">
        <v>74</v>
      </c>
      <c r="S996" t="s">
        <v>74</v>
      </c>
      <c r="T996" t="s">
        <v>74</v>
      </c>
      <c r="U996" t="s">
        <v>74</v>
      </c>
      <c r="V996" t="s">
        <v>74</v>
      </c>
      <c r="W996" t="s">
        <v>7621</v>
      </c>
      <c r="X996" t="s">
        <v>782</v>
      </c>
      <c r="Y996" t="s">
        <v>4880</v>
      </c>
      <c r="Z996" t="s">
        <v>74</v>
      </c>
      <c r="AA996" t="s">
        <v>9533</v>
      </c>
      <c r="AB996" t="s">
        <v>9534</v>
      </c>
      <c r="AC996" t="s">
        <v>74</v>
      </c>
      <c r="AD996" t="s">
        <v>74</v>
      </c>
      <c r="AE996" t="s">
        <v>74</v>
      </c>
      <c r="AF996" t="s">
        <v>74</v>
      </c>
      <c r="AG996">
        <v>28</v>
      </c>
      <c r="AH996">
        <v>31</v>
      </c>
      <c r="AI996">
        <v>32</v>
      </c>
      <c r="AJ996">
        <v>0</v>
      </c>
      <c r="AK996">
        <v>2</v>
      </c>
      <c r="AL996" t="s">
        <v>461</v>
      </c>
      <c r="AM996" t="s">
        <v>249</v>
      </c>
      <c r="AN996" t="s">
        <v>462</v>
      </c>
      <c r="AO996" t="s">
        <v>4287</v>
      </c>
      <c r="AP996" t="s">
        <v>74</v>
      </c>
      <c r="AQ996" t="s">
        <v>74</v>
      </c>
      <c r="AR996" t="s">
        <v>4288</v>
      </c>
      <c r="AS996" t="s">
        <v>4289</v>
      </c>
      <c r="AT996" t="s">
        <v>3770</v>
      </c>
      <c r="AU996">
        <v>1990</v>
      </c>
      <c r="AV996">
        <v>10</v>
      </c>
      <c r="AW996">
        <v>3</v>
      </c>
      <c r="AX996" t="s">
        <v>74</v>
      </c>
      <c r="AY996" t="s">
        <v>74</v>
      </c>
      <c r="AZ996" t="s">
        <v>74</v>
      </c>
      <c r="BA996" t="s">
        <v>74</v>
      </c>
      <c r="BB996">
        <v>243</v>
      </c>
      <c r="BC996">
        <v>257</v>
      </c>
      <c r="BD996" t="s">
        <v>74</v>
      </c>
      <c r="BE996" t="s">
        <v>9535</v>
      </c>
      <c r="BF996" t="str">
        <f>HYPERLINK("http://dx.doi.org/10.1016/0278-4343(90)90021-D","http://dx.doi.org/10.1016/0278-4343(90)90021-D")</f>
        <v>http://dx.doi.org/10.1016/0278-4343(90)90021-D</v>
      </c>
      <c r="BG996" t="s">
        <v>74</v>
      </c>
      <c r="BH996" t="s">
        <v>74</v>
      </c>
      <c r="BI996">
        <v>15</v>
      </c>
      <c r="BJ996" t="s">
        <v>136</v>
      </c>
      <c r="BK996" t="s">
        <v>97</v>
      </c>
      <c r="BL996" t="s">
        <v>136</v>
      </c>
      <c r="BM996" t="s">
        <v>9536</v>
      </c>
      <c r="BN996" t="s">
        <v>74</v>
      </c>
      <c r="BO996" t="s">
        <v>99</v>
      </c>
      <c r="BP996" t="s">
        <v>74</v>
      </c>
      <c r="BQ996" t="s">
        <v>74</v>
      </c>
      <c r="BR996" t="s">
        <v>100</v>
      </c>
      <c r="BS996" t="s">
        <v>9537</v>
      </c>
      <c r="BT996" t="str">
        <f>HYPERLINK("https%3A%2F%2Fwww.webofscience.com%2Fwos%2Fwoscc%2Ffull-record%2FWOS:A1990CY63500003","View Full Record in Web of Science")</f>
        <v>View Full Record in Web of Science</v>
      </c>
    </row>
    <row r="997" spans="1:72" x14ac:dyDescent="0.15">
      <c r="A997" t="s">
        <v>72</v>
      </c>
      <c r="B997" t="s">
        <v>9538</v>
      </c>
      <c r="C997" t="s">
        <v>74</v>
      </c>
      <c r="D997" t="s">
        <v>74</v>
      </c>
      <c r="E997" t="s">
        <v>74</v>
      </c>
      <c r="F997" t="s">
        <v>9538</v>
      </c>
      <c r="G997" t="s">
        <v>74</v>
      </c>
      <c r="H997" t="s">
        <v>74</v>
      </c>
      <c r="I997" t="s">
        <v>9539</v>
      </c>
      <c r="J997" t="s">
        <v>9540</v>
      </c>
      <c r="K997" t="s">
        <v>74</v>
      </c>
      <c r="L997" t="s">
        <v>74</v>
      </c>
      <c r="M997" t="s">
        <v>77</v>
      </c>
      <c r="N997" t="s">
        <v>78</v>
      </c>
      <c r="O997" t="s">
        <v>74</v>
      </c>
      <c r="P997" t="s">
        <v>74</v>
      </c>
      <c r="Q997" t="s">
        <v>74</v>
      </c>
      <c r="R997" t="s">
        <v>74</v>
      </c>
      <c r="S997" t="s">
        <v>74</v>
      </c>
      <c r="T997" t="s">
        <v>74</v>
      </c>
      <c r="U997" t="s">
        <v>74</v>
      </c>
      <c r="V997" t="s">
        <v>74</v>
      </c>
      <c r="W997" t="s">
        <v>74</v>
      </c>
      <c r="X997" t="s">
        <v>74</v>
      </c>
      <c r="Y997" t="s">
        <v>9541</v>
      </c>
      <c r="Z997" t="s">
        <v>74</v>
      </c>
      <c r="AA997" t="s">
        <v>74</v>
      </c>
      <c r="AB997" t="s">
        <v>74</v>
      </c>
      <c r="AC997" t="s">
        <v>74</v>
      </c>
      <c r="AD997" t="s">
        <v>74</v>
      </c>
      <c r="AE997" t="s">
        <v>74</v>
      </c>
      <c r="AF997" t="s">
        <v>74</v>
      </c>
      <c r="AG997">
        <v>31</v>
      </c>
      <c r="AH997">
        <v>5</v>
      </c>
      <c r="AI997">
        <v>5</v>
      </c>
      <c r="AJ997">
        <v>0</v>
      </c>
      <c r="AK997">
        <v>0</v>
      </c>
      <c r="AL997" t="s">
        <v>715</v>
      </c>
      <c r="AM997" t="s">
        <v>716</v>
      </c>
      <c r="AN997" t="s">
        <v>717</v>
      </c>
      <c r="AO997" t="s">
        <v>9542</v>
      </c>
      <c r="AP997" t="s">
        <v>74</v>
      </c>
      <c r="AQ997" t="s">
        <v>74</v>
      </c>
      <c r="AR997" t="s">
        <v>9543</v>
      </c>
      <c r="AS997" t="s">
        <v>9544</v>
      </c>
      <c r="AT997" t="s">
        <v>3770</v>
      </c>
      <c r="AU997">
        <v>1990</v>
      </c>
      <c r="AV997">
        <v>50</v>
      </c>
      <c r="AW997" t="s">
        <v>1639</v>
      </c>
      <c r="AX997" t="s">
        <v>74</v>
      </c>
      <c r="AY997" t="s">
        <v>74</v>
      </c>
      <c r="AZ997" t="s">
        <v>74</v>
      </c>
      <c r="BA997" t="s">
        <v>74</v>
      </c>
      <c r="BB997">
        <v>79</v>
      </c>
      <c r="BC997">
        <v>94</v>
      </c>
      <c r="BD997" t="s">
        <v>74</v>
      </c>
      <c r="BE997" t="s">
        <v>9545</v>
      </c>
      <c r="BF997" t="str">
        <f>HYPERLINK("http://dx.doi.org/10.1016/0304-3800(90)90043-G","http://dx.doi.org/10.1016/0304-3800(90)90043-G")</f>
        <v>http://dx.doi.org/10.1016/0304-3800(90)90043-G</v>
      </c>
      <c r="BG997" t="s">
        <v>74</v>
      </c>
      <c r="BH997" t="s">
        <v>74</v>
      </c>
      <c r="BI997">
        <v>16</v>
      </c>
      <c r="BJ997" t="s">
        <v>790</v>
      </c>
      <c r="BK997" t="s">
        <v>97</v>
      </c>
      <c r="BL997" t="s">
        <v>791</v>
      </c>
      <c r="BM997" t="s">
        <v>9546</v>
      </c>
      <c r="BN997" t="s">
        <v>74</v>
      </c>
      <c r="BO997" t="s">
        <v>74</v>
      </c>
      <c r="BP997" t="s">
        <v>74</v>
      </c>
      <c r="BQ997" t="s">
        <v>74</v>
      </c>
      <c r="BR997" t="s">
        <v>100</v>
      </c>
      <c r="BS997" t="s">
        <v>9547</v>
      </c>
      <c r="BT997" t="str">
        <f>HYPERLINK("https%3A%2F%2Fwww.webofscience.com%2Fwos%2Fwoscc%2Ffull-record%2FWOS:A1990DB00400005","View Full Record in Web of Science")</f>
        <v>View Full Record in Web of Science</v>
      </c>
    </row>
    <row r="998" spans="1:72" x14ac:dyDescent="0.15">
      <c r="A998" t="s">
        <v>72</v>
      </c>
      <c r="B998" t="s">
        <v>9548</v>
      </c>
      <c r="C998" t="s">
        <v>74</v>
      </c>
      <c r="D998" t="s">
        <v>74</v>
      </c>
      <c r="E998" t="s">
        <v>74</v>
      </c>
      <c r="F998" t="s">
        <v>9548</v>
      </c>
      <c r="G998" t="s">
        <v>74</v>
      </c>
      <c r="H998" t="s">
        <v>74</v>
      </c>
      <c r="I998" t="s">
        <v>9549</v>
      </c>
      <c r="J998" t="s">
        <v>8325</v>
      </c>
      <c r="K998" t="s">
        <v>74</v>
      </c>
      <c r="L998" t="s">
        <v>74</v>
      </c>
      <c r="M998" t="s">
        <v>77</v>
      </c>
      <c r="N998" t="s">
        <v>334</v>
      </c>
      <c r="O998" t="s">
        <v>74</v>
      </c>
      <c r="P998" t="s">
        <v>74</v>
      </c>
      <c r="Q998" t="s">
        <v>74</v>
      </c>
      <c r="R998" t="s">
        <v>74</v>
      </c>
      <c r="S998" t="s">
        <v>74</v>
      </c>
      <c r="T998" t="s">
        <v>74</v>
      </c>
      <c r="U998" t="s">
        <v>74</v>
      </c>
      <c r="V998" t="s">
        <v>74</v>
      </c>
      <c r="W998" t="s">
        <v>74</v>
      </c>
      <c r="X998" t="s">
        <v>74</v>
      </c>
      <c r="Y998" t="s">
        <v>9550</v>
      </c>
      <c r="Z998" t="s">
        <v>74</v>
      </c>
      <c r="AA998" t="s">
        <v>74</v>
      </c>
      <c r="AB998" t="s">
        <v>8341</v>
      </c>
      <c r="AC998" t="s">
        <v>74</v>
      </c>
      <c r="AD998" t="s">
        <v>74</v>
      </c>
      <c r="AE998" t="s">
        <v>74</v>
      </c>
      <c r="AF998" t="s">
        <v>74</v>
      </c>
      <c r="AG998">
        <v>11</v>
      </c>
      <c r="AH998">
        <v>5</v>
      </c>
      <c r="AI998">
        <v>5</v>
      </c>
      <c r="AJ998">
        <v>0</v>
      </c>
      <c r="AK998">
        <v>4</v>
      </c>
      <c r="AL998" t="s">
        <v>8329</v>
      </c>
      <c r="AM998" t="s">
        <v>8330</v>
      </c>
      <c r="AN998" t="s">
        <v>8331</v>
      </c>
      <c r="AO998" t="s">
        <v>8332</v>
      </c>
      <c r="AP998" t="s">
        <v>74</v>
      </c>
      <c r="AQ998" t="s">
        <v>74</v>
      </c>
      <c r="AR998" t="s">
        <v>8325</v>
      </c>
      <c r="AS998" t="s">
        <v>8333</v>
      </c>
      <c r="AT998" t="s">
        <v>3770</v>
      </c>
      <c r="AU998">
        <v>1990</v>
      </c>
      <c r="AV998">
        <v>90</v>
      </c>
      <c r="AW998" t="s">
        <v>74</v>
      </c>
      <c r="AX998">
        <v>1</v>
      </c>
      <c r="AY998" t="s">
        <v>74</v>
      </c>
      <c r="AZ998" t="s">
        <v>74</v>
      </c>
      <c r="BA998" t="s">
        <v>74</v>
      </c>
      <c r="BB998">
        <v>58</v>
      </c>
      <c r="BC998">
        <v>60</v>
      </c>
      <c r="BD998" t="s">
        <v>74</v>
      </c>
      <c r="BE998" t="s">
        <v>9551</v>
      </c>
      <c r="BF998" t="str">
        <f>HYPERLINK("http://dx.doi.org/10.1071/MU9900058","http://dx.doi.org/10.1071/MU9900058")</f>
        <v>http://dx.doi.org/10.1071/MU9900058</v>
      </c>
      <c r="BG998" t="s">
        <v>74</v>
      </c>
      <c r="BH998" t="s">
        <v>74</v>
      </c>
      <c r="BI998">
        <v>3</v>
      </c>
      <c r="BJ998" t="s">
        <v>2454</v>
      </c>
      <c r="BK998" t="s">
        <v>97</v>
      </c>
      <c r="BL998" t="s">
        <v>677</v>
      </c>
      <c r="BM998" t="s">
        <v>9552</v>
      </c>
      <c r="BN998" t="s">
        <v>74</v>
      </c>
      <c r="BO998" t="s">
        <v>74</v>
      </c>
      <c r="BP998" t="s">
        <v>74</v>
      </c>
      <c r="BQ998" t="s">
        <v>74</v>
      </c>
      <c r="BR998" t="s">
        <v>100</v>
      </c>
      <c r="BS998" t="s">
        <v>9553</v>
      </c>
      <c r="BT998" t="str">
        <f>HYPERLINK("https%3A%2F%2Fwww.webofscience.com%2Fwos%2Fwoscc%2Ffull-record%2FWOS:A1990DK23500009","View Full Record in Web of Science")</f>
        <v>View Full Record in Web of Science</v>
      </c>
    </row>
    <row r="999" spans="1:72" x14ac:dyDescent="0.15">
      <c r="A999" t="s">
        <v>72</v>
      </c>
      <c r="B999" t="s">
        <v>9554</v>
      </c>
      <c r="C999" t="s">
        <v>74</v>
      </c>
      <c r="D999" t="s">
        <v>74</v>
      </c>
      <c r="E999" t="s">
        <v>74</v>
      </c>
      <c r="F999" t="s">
        <v>9554</v>
      </c>
      <c r="G999" t="s">
        <v>74</v>
      </c>
      <c r="H999" t="s">
        <v>74</v>
      </c>
      <c r="I999" t="s">
        <v>9555</v>
      </c>
      <c r="J999" t="s">
        <v>7785</v>
      </c>
      <c r="K999" t="s">
        <v>74</v>
      </c>
      <c r="L999" t="s">
        <v>74</v>
      </c>
      <c r="M999" t="s">
        <v>77</v>
      </c>
      <c r="N999" t="s">
        <v>78</v>
      </c>
      <c r="O999" t="s">
        <v>74</v>
      </c>
      <c r="P999" t="s">
        <v>74</v>
      </c>
      <c r="Q999" t="s">
        <v>74</v>
      </c>
      <c r="R999" t="s">
        <v>74</v>
      </c>
      <c r="S999" t="s">
        <v>74</v>
      </c>
      <c r="T999" t="s">
        <v>74</v>
      </c>
      <c r="U999" t="s">
        <v>74</v>
      </c>
      <c r="V999" t="s">
        <v>74</v>
      </c>
      <c r="W999" t="s">
        <v>74</v>
      </c>
      <c r="X999" t="s">
        <v>74</v>
      </c>
      <c r="Y999" t="s">
        <v>9556</v>
      </c>
      <c r="Z999" t="s">
        <v>74</v>
      </c>
      <c r="AA999" t="s">
        <v>74</v>
      </c>
      <c r="AB999" t="s">
        <v>74</v>
      </c>
      <c r="AC999" t="s">
        <v>74</v>
      </c>
      <c r="AD999" t="s">
        <v>74</v>
      </c>
      <c r="AE999" t="s">
        <v>74</v>
      </c>
      <c r="AF999" t="s">
        <v>74</v>
      </c>
      <c r="AG999">
        <v>31</v>
      </c>
      <c r="AH999">
        <v>4</v>
      </c>
      <c r="AI999">
        <v>4</v>
      </c>
      <c r="AJ999">
        <v>0</v>
      </c>
      <c r="AK999">
        <v>1</v>
      </c>
      <c r="AL999" t="s">
        <v>7786</v>
      </c>
      <c r="AM999" t="s">
        <v>111</v>
      </c>
      <c r="AN999" t="s">
        <v>7787</v>
      </c>
      <c r="AO999" t="s">
        <v>7788</v>
      </c>
      <c r="AP999" t="s">
        <v>74</v>
      </c>
      <c r="AQ999" t="s">
        <v>74</v>
      </c>
      <c r="AR999" t="s">
        <v>7789</v>
      </c>
      <c r="AS999" t="s">
        <v>7790</v>
      </c>
      <c r="AT999" t="s">
        <v>3770</v>
      </c>
      <c r="AU999">
        <v>1990</v>
      </c>
      <c r="AV999">
        <v>156</v>
      </c>
      <c r="AW999" t="s">
        <v>74</v>
      </c>
      <c r="AX999">
        <v>1</v>
      </c>
      <c r="AY999" t="s">
        <v>74</v>
      </c>
      <c r="AZ999" t="s">
        <v>74</v>
      </c>
      <c r="BA999" t="s">
        <v>74</v>
      </c>
      <c r="BB999">
        <v>1</v>
      </c>
      <c r="BC999">
        <v>11</v>
      </c>
      <c r="BD999" t="s">
        <v>74</v>
      </c>
      <c r="BE999" t="s">
        <v>9557</v>
      </c>
      <c r="BF999" t="str">
        <f>HYPERLINK("http://dx.doi.org/10.2307/635430","http://dx.doi.org/10.2307/635430")</f>
        <v>http://dx.doi.org/10.2307/635430</v>
      </c>
      <c r="BG999" t="s">
        <v>74</v>
      </c>
      <c r="BH999" t="s">
        <v>74</v>
      </c>
      <c r="BI999">
        <v>11</v>
      </c>
      <c r="BJ999" t="s">
        <v>7791</v>
      </c>
      <c r="BK999" t="s">
        <v>590</v>
      </c>
      <c r="BL999" t="s">
        <v>7791</v>
      </c>
      <c r="BM999" t="s">
        <v>9558</v>
      </c>
      <c r="BN999" t="s">
        <v>74</v>
      </c>
      <c r="BO999" t="s">
        <v>74</v>
      </c>
      <c r="BP999" t="s">
        <v>74</v>
      </c>
      <c r="BQ999" t="s">
        <v>74</v>
      </c>
      <c r="BR999" t="s">
        <v>100</v>
      </c>
      <c r="BS999" t="s">
        <v>9559</v>
      </c>
      <c r="BT999" t="str">
        <f>HYPERLINK("https%3A%2F%2Fwww.webofscience.com%2Fwos%2Fwoscc%2Ffull-record%2FWOS:A1990CY35800001","View Full Record in Web of Science")</f>
        <v>View Full Record in Web of Science</v>
      </c>
    </row>
    <row r="1000" spans="1:72" x14ac:dyDescent="0.15">
      <c r="A1000" t="s">
        <v>72</v>
      </c>
      <c r="B1000" t="s">
        <v>9560</v>
      </c>
      <c r="C1000" t="s">
        <v>74</v>
      </c>
      <c r="D1000" t="s">
        <v>74</v>
      </c>
      <c r="E1000" t="s">
        <v>74</v>
      </c>
      <c r="F1000" t="s">
        <v>9560</v>
      </c>
      <c r="G1000" t="s">
        <v>74</v>
      </c>
      <c r="H1000" t="s">
        <v>74</v>
      </c>
      <c r="I1000" t="s">
        <v>9561</v>
      </c>
      <c r="J1000" t="s">
        <v>486</v>
      </c>
      <c r="K1000" t="s">
        <v>74</v>
      </c>
      <c r="L1000" t="s">
        <v>74</v>
      </c>
      <c r="M1000" t="s">
        <v>77</v>
      </c>
      <c r="N1000" t="s">
        <v>78</v>
      </c>
      <c r="O1000" t="s">
        <v>74</v>
      </c>
      <c r="P1000" t="s">
        <v>74</v>
      </c>
      <c r="Q1000" t="s">
        <v>74</v>
      </c>
      <c r="R1000" t="s">
        <v>74</v>
      </c>
      <c r="S1000" t="s">
        <v>74</v>
      </c>
      <c r="T1000" t="s">
        <v>74</v>
      </c>
      <c r="U1000" t="s">
        <v>74</v>
      </c>
      <c r="V1000" t="s">
        <v>74</v>
      </c>
      <c r="W1000" t="s">
        <v>74</v>
      </c>
      <c r="X1000" t="s">
        <v>74</v>
      </c>
      <c r="Y1000" t="s">
        <v>9562</v>
      </c>
      <c r="Z1000" t="s">
        <v>74</v>
      </c>
      <c r="AA1000" t="s">
        <v>9563</v>
      </c>
      <c r="AB1000" t="s">
        <v>74</v>
      </c>
      <c r="AC1000" t="s">
        <v>74</v>
      </c>
      <c r="AD1000" t="s">
        <v>74</v>
      </c>
      <c r="AE1000" t="s">
        <v>74</v>
      </c>
      <c r="AF1000" t="s">
        <v>74</v>
      </c>
      <c r="AG1000">
        <v>16</v>
      </c>
      <c r="AH1000">
        <v>6</v>
      </c>
      <c r="AI1000">
        <v>6</v>
      </c>
      <c r="AJ1000">
        <v>0</v>
      </c>
      <c r="AK1000">
        <v>3</v>
      </c>
      <c r="AL1000" t="s">
        <v>86</v>
      </c>
      <c r="AM1000" t="s">
        <v>87</v>
      </c>
      <c r="AN1000" t="s">
        <v>493</v>
      </c>
      <c r="AO1000" t="s">
        <v>494</v>
      </c>
      <c r="AP1000" t="s">
        <v>74</v>
      </c>
      <c r="AQ1000" t="s">
        <v>74</v>
      </c>
      <c r="AR1000" t="s">
        <v>495</v>
      </c>
      <c r="AS1000" t="s">
        <v>496</v>
      </c>
      <c r="AT1000" t="s">
        <v>3770</v>
      </c>
      <c r="AU1000">
        <v>1990</v>
      </c>
      <c r="AV1000">
        <v>17</v>
      </c>
      <c r="AW1000">
        <v>3</v>
      </c>
      <c r="AX1000" t="s">
        <v>74</v>
      </c>
      <c r="AY1000" t="s">
        <v>74</v>
      </c>
      <c r="AZ1000" t="s">
        <v>74</v>
      </c>
      <c r="BA1000" t="s">
        <v>74</v>
      </c>
      <c r="BB1000">
        <v>255</v>
      </c>
      <c r="BC1000">
        <v>258</v>
      </c>
      <c r="BD1000" t="s">
        <v>74</v>
      </c>
      <c r="BE1000" t="s">
        <v>9564</v>
      </c>
      <c r="BF1000" t="str">
        <f>HYPERLINK("http://dx.doi.org/10.1029/GL017i003p00255","http://dx.doi.org/10.1029/GL017i003p00255")</f>
        <v>http://dx.doi.org/10.1029/GL017i003p00255</v>
      </c>
      <c r="BG1000" t="s">
        <v>74</v>
      </c>
      <c r="BH1000" t="s">
        <v>74</v>
      </c>
      <c r="BI1000">
        <v>4</v>
      </c>
      <c r="BJ1000" t="s">
        <v>380</v>
      </c>
      <c r="BK1000" t="s">
        <v>97</v>
      </c>
      <c r="BL1000" t="s">
        <v>381</v>
      </c>
      <c r="BM1000" t="s">
        <v>9565</v>
      </c>
      <c r="BN1000" t="s">
        <v>74</v>
      </c>
      <c r="BO1000" t="s">
        <v>74</v>
      </c>
      <c r="BP1000" t="s">
        <v>74</v>
      </c>
      <c r="BQ1000" t="s">
        <v>74</v>
      </c>
      <c r="BR1000" t="s">
        <v>100</v>
      </c>
      <c r="BS1000" t="s">
        <v>9566</v>
      </c>
      <c r="BT1000" t="str">
        <f>HYPERLINK("https%3A%2F%2Fwww.webofscience.com%2Fwos%2Fwoscc%2Ffull-record%2FWOS:A1990CW19200016","View Full Record in Web of Science")</f>
        <v>View Full Record in Web of Science</v>
      </c>
    </row>
    <row r="1001" spans="1:72" x14ac:dyDescent="0.15">
      <c r="A1001" t="s">
        <v>72</v>
      </c>
      <c r="B1001" t="s">
        <v>9567</v>
      </c>
      <c r="C1001" t="s">
        <v>74</v>
      </c>
      <c r="D1001" t="s">
        <v>74</v>
      </c>
      <c r="E1001" t="s">
        <v>74</v>
      </c>
      <c r="F1001" t="s">
        <v>9567</v>
      </c>
      <c r="G1001" t="s">
        <v>74</v>
      </c>
      <c r="H1001" t="s">
        <v>74</v>
      </c>
      <c r="I1001" t="s">
        <v>9568</v>
      </c>
      <c r="J1001" t="s">
        <v>486</v>
      </c>
      <c r="K1001" t="s">
        <v>74</v>
      </c>
      <c r="L1001" t="s">
        <v>74</v>
      </c>
      <c r="M1001" t="s">
        <v>77</v>
      </c>
      <c r="N1001" t="s">
        <v>78</v>
      </c>
      <c r="O1001" t="s">
        <v>74</v>
      </c>
      <c r="P1001" t="s">
        <v>74</v>
      </c>
      <c r="Q1001" t="s">
        <v>74</v>
      </c>
      <c r="R1001" t="s">
        <v>74</v>
      </c>
      <c r="S1001" t="s">
        <v>74</v>
      </c>
      <c r="T1001" t="s">
        <v>74</v>
      </c>
      <c r="U1001" t="s">
        <v>74</v>
      </c>
      <c r="V1001" t="s">
        <v>74</v>
      </c>
      <c r="W1001" t="s">
        <v>74</v>
      </c>
      <c r="X1001" t="s">
        <v>74</v>
      </c>
      <c r="Y1001" t="s">
        <v>9569</v>
      </c>
      <c r="Z1001" t="s">
        <v>74</v>
      </c>
      <c r="AA1001" t="s">
        <v>74</v>
      </c>
      <c r="AB1001" t="s">
        <v>74</v>
      </c>
      <c r="AC1001" t="s">
        <v>74</v>
      </c>
      <c r="AD1001" t="s">
        <v>74</v>
      </c>
      <c r="AE1001" t="s">
        <v>74</v>
      </c>
      <c r="AF1001" t="s">
        <v>74</v>
      </c>
      <c r="AG1001">
        <v>18</v>
      </c>
      <c r="AH1001">
        <v>29</v>
      </c>
      <c r="AI1001">
        <v>31</v>
      </c>
      <c r="AJ1001">
        <v>0</v>
      </c>
      <c r="AK1001">
        <v>0</v>
      </c>
      <c r="AL1001" t="s">
        <v>86</v>
      </c>
      <c r="AM1001" t="s">
        <v>87</v>
      </c>
      <c r="AN1001" t="s">
        <v>493</v>
      </c>
      <c r="AO1001" t="s">
        <v>494</v>
      </c>
      <c r="AP1001" t="s">
        <v>74</v>
      </c>
      <c r="AQ1001" t="s">
        <v>74</v>
      </c>
      <c r="AR1001" t="s">
        <v>495</v>
      </c>
      <c r="AS1001" t="s">
        <v>496</v>
      </c>
      <c r="AT1001" t="s">
        <v>3770</v>
      </c>
      <c r="AU1001">
        <v>1990</v>
      </c>
      <c r="AV1001">
        <v>17</v>
      </c>
      <c r="AW1001">
        <v>4</v>
      </c>
      <c r="AX1001" t="s">
        <v>74</v>
      </c>
      <c r="AY1001" t="s">
        <v>6284</v>
      </c>
      <c r="AZ1001" t="s">
        <v>74</v>
      </c>
      <c r="BA1001" t="s">
        <v>74</v>
      </c>
      <c r="BB1001">
        <v>357</v>
      </c>
      <c r="BC1001">
        <v>360</v>
      </c>
      <c r="BD1001" t="s">
        <v>74</v>
      </c>
      <c r="BE1001" t="s">
        <v>9570</v>
      </c>
      <c r="BF1001" t="str">
        <f>HYPERLINK("http://dx.doi.org/10.1029/GL017i004p00357","http://dx.doi.org/10.1029/GL017i004p00357")</f>
        <v>http://dx.doi.org/10.1029/GL017i004p00357</v>
      </c>
      <c r="BG1001" t="s">
        <v>74</v>
      </c>
      <c r="BH1001" t="s">
        <v>74</v>
      </c>
      <c r="BI1001">
        <v>4</v>
      </c>
      <c r="BJ1001" t="s">
        <v>380</v>
      </c>
      <c r="BK1001" t="s">
        <v>97</v>
      </c>
      <c r="BL1001" t="s">
        <v>381</v>
      </c>
      <c r="BM1001" t="s">
        <v>9571</v>
      </c>
      <c r="BN1001" t="s">
        <v>74</v>
      </c>
      <c r="BO1001" t="s">
        <v>74</v>
      </c>
      <c r="BP1001" t="s">
        <v>74</v>
      </c>
      <c r="BQ1001" t="s">
        <v>74</v>
      </c>
      <c r="BR1001" t="s">
        <v>100</v>
      </c>
      <c r="BS1001" t="s">
        <v>9572</v>
      </c>
      <c r="BT1001" t="str">
        <f>HYPERLINK("https%3A%2F%2Fwww.webofscience.com%2Fwos%2Fwoscc%2Ffull-record%2FWOS:A1990CV94400012","View Full Record in Web of Science")</f>
        <v>View Full Record in Web of Science</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savedrecs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SULEYMAN BILGIN - Dijital Kanal Cozumleri (Satis Sonra</cp:lastModifiedBy>
  <dcterms:created xsi:type="dcterms:W3CDTF">2024-07-28T15:26:50Z</dcterms:created>
  <dcterms:modified xsi:type="dcterms:W3CDTF">2024-07-28T15:26:50Z</dcterms:modified>
</cp:coreProperties>
</file>